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795" activeTab="0"/>
  </bookViews>
  <sheets>
    <sheet name="EXIT SURVEY 2003" sheetId="1" r:id="rId1"/>
  </sheets>
  <definedNames>
    <definedName name="_xlnm.Print_Area" localSheetId="0">'EXIT SURVEY 2003'!$A$1:$O$113</definedName>
  </definedNames>
  <calcPr fullCalcOnLoad="1"/>
</workbook>
</file>

<file path=xl/sharedStrings.xml><?xml version="1.0" encoding="utf-8"?>
<sst xmlns="http://schemas.openxmlformats.org/spreadsheetml/2006/main" count="252" uniqueCount="100">
  <si>
    <t xml:space="preserve"> </t>
  </si>
  <si>
    <t>No Response</t>
  </si>
  <si>
    <t>Number</t>
  </si>
  <si>
    <t>Percent</t>
  </si>
  <si>
    <t>RESPONSES</t>
  </si>
  <si>
    <t>TOTAL</t>
  </si>
  <si>
    <t>FOR EACH OF THE STUDENT SERVICES LISTED BELOW, INDICATE THE RESPONSE THAT BEST REPRESENTS YOUR EXPERIENCE:</t>
  </si>
  <si>
    <t>PLEASE RATE YOUR SATISFACTION WITH THE FOLLOWING AREAS:</t>
  </si>
  <si>
    <t>1. Bookstore</t>
  </si>
  <si>
    <t>(A) Didn't Know About the Service</t>
  </si>
  <si>
    <t>(B) Knew About Service, but Didn't Use it</t>
  </si>
  <si>
    <t>STUDENT SERVICE</t>
  </si>
  <si>
    <t>(F) Not Applicable</t>
  </si>
  <si>
    <t>Average</t>
  </si>
  <si>
    <t>(C) Used Service and was Very Satisfied=5</t>
  </si>
  <si>
    <t>(D) Used Service and was Satisfied=4</t>
  </si>
  <si>
    <t>(E) Used Service and was Neutral, Neither Satisfied or Dissatisfied=3</t>
  </si>
  <si>
    <t>(F) Used Service and was Dissatisfied=2</t>
  </si>
  <si>
    <t>(G) Used Service and was Very Dissatisfied=1</t>
  </si>
  <si>
    <t>(A) Very Satisfied=5</t>
  </si>
  <si>
    <t>(B) Satisfied=4</t>
  </si>
  <si>
    <t>(C)  Neutral=3</t>
  </si>
  <si>
    <t>(E) Very Dissatisfied =1</t>
  </si>
  <si>
    <t>(D) Dissatisfied=2</t>
  </si>
  <si>
    <t>(F) Not Applicable; Unable to Judge</t>
  </si>
  <si>
    <t>(C) I attend both day and evening classes.</t>
  </si>
  <si>
    <t xml:space="preserve">        </t>
  </si>
  <si>
    <t>2. Student Success Services</t>
  </si>
  <si>
    <t>3. Child Care</t>
  </si>
  <si>
    <t>4. Advising/Counseling</t>
  </si>
  <si>
    <t>5. Financial Aid</t>
  </si>
  <si>
    <t>8. In Person Registration</t>
  </si>
  <si>
    <t>9. Touchtone/Web Registration</t>
  </si>
  <si>
    <t>(B) No, I Don't Know</t>
  </si>
  <si>
    <t xml:space="preserve">  </t>
  </si>
  <si>
    <r>
      <t xml:space="preserve">WHILE I HAVE BEEN AT SSCC, THE FOLLOWING ACTIVITIES HAVE HELPED ME LEARN TO TAKE </t>
    </r>
    <r>
      <rPr>
        <b/>
        <i/>
        <sz val="10"/>
        <rFont val="Times New Roman"/>
        <family val="1"/>
      </rPr>
      <t>PERSONAL RESPONSIBILITY</t>
    </r>
    <r>
      <rPr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FOR USING STUDENT SERVICES: </t>
    </r>
  </si>
  <si>
    <t>(A) Very much=5</t>
  </si>
  <si>
    <t>(B) Much=4</t>
  </si>
  <si>
    <t>(C)  Moderate=3</t>
  </si>
  <si>
    <t>(D) Little=2</t>
  </si>
  <si>
    <t>(E) None =1</t>
  </si>
  <si>
    <t xml:space="preserve">       (on the web or online)</t>
  </si>
  <si>
    <t xml:space="preserve">        (grades, transcripts)</t>
  </si>
  <si>
    <t xml:space="preserve">        Page</t>
  </si>
  <si>
    <t>(A) Yes, I Know</t>
  </si>
  <si>
    <t>Average Rating</t>
  </si>
  <si>
    <t>(South Seattle Community College's Exit Survey of Graduating Students)</t>
  </si>
  <si>
    <t>ADDITIONAL QUESTIONS</t>
  </si>
  <si>
    <t>DISSAT</t>
  </si>
  <si>
    <t>P R E L I M I N A R Y   R E S U L T S   -   J U L Y   2 0 0 3</t>
  </si>
  <si>
    <t>COLLEGE OUTCOMES SURVEY RESULTS - SPRING QUARTER 2003</t>
  </si>
  <si>
    <t>6. Disability Services</t>
  </si>
  <si>
    <t>7. Testing Services</t>
  </si>
  <si>
    <t>10. Work Source &amp; Career</t>
  </si>
  <si>
    <t xml:space="preserve">        Development Services</t>
  </si>
  <si>
    <t>11. Student Online Web Services</t>
  </si>
  <si>
    <t xml:space="preserve"> (access to grades/transcripts/schedule)</t>
  </si>
  <si>
    <t>12. Student Clubs or Student</t>
  </si>
  <si>
    <t xml:space="preserve">       Government</t>
  </si>
  <si>
    <t>13. Child Care on Campus</t>
  </si>
  <si>
    <t>14. Sports and Recreation</t>
  </si>
  <si>
    <t>15. Student Complaints</t>
  </si>
  <si>
    <t>16. Art Gallery</t>
  </si>
  <si>
    <t>17. Women's Programs</t>
  </si>
  <si>
    <t>19. Internships</t>
  </si>
  <si>
    <r>
      <t xml:space="preserve">18. Student Activities </t>
    </r>
    <r>
      <rPr>
        <sz val="8"/>
        <rFont val="Times New Roman"/>
        <family val="1"/>
      </rPr>
      <t>(examples:</t>
    </r>
  </si>
  <si>
    <t xml:space="preserve">     (in addition to Federal financial aid)</t>
  </si>
  <si>
    <t xml:space="preserve">20. Tuition Assistance </t>
  </si>
  <si>
    <r>
      <t xml:space="preserve">      </t>
    </r>
    <r>
      <rPr>
        <sz val="8"/>
        <rFont val="Times New Roman"/>
        <family val="1"/>
      </rPr>
      <t>Rainbow Festival, live music, etc.)</t>
    </r>
  </si>
  <si>
    <t>21. Finding a Job</t>
  </si>
  <si>
    <t xml:space="preserve">       College or University</t>
  </si>
  <si>
    <t xml:space="preserve">22. Transferring to a 4-year  </t>
  </si>
  <si>
    <t>I KNOW WHERE TO GET INFORMATION AT SSCC ABOUT:</t>
  </si>
  <si>
    <t>27. Core curriculum offered in</t>
  </si>
  <si>
    <t>28. Scheduling of core courses</t>
  </si>
  <si>
    <t>29. Selection of elective course</t>
  </si>
  <si>
    <t>30. Scheduling of elective course</t>
  </si>
  <si>
    <t xml:space="preserve">31.  Faculty in my major </t>
  </si>
  <si>
    <t>33. Student Service Staff's</t>
  </si>
  <si>
    <t>34. ESL tutorial services and</t>
  </si>
  <si>
    <t xml:space="preserve">       computer software</t>
  </si>
  <si>
    <t>35. Distance Learning</t>
  </si>
  <si>
    <t xml:space="preserve">       customer service</t>
  </si>
  <si>
    <t xml:space="preserve">32.  Faculty in elective courses </t>
  </si>
  <si>
    <t xml:space="preserve">        program</t>
  </si>
  <si>
    <t xml:space="preserve">       offerings</t>
  </si>
  <si>
    <t xml:space="preserve">       in my major program</t>
  </si>
  <si>
    <t xml:space="preserve">       my major program</t>
  </si>
  <si>
    <r>
      <t>Question 36</t>
    </r>
    <r>
      <rPr>
        <b/>
        <sz val="10"/>
        <rFont val="Times New Roman"/>
        <family val="1"/>
      </rPr>
      <t>: Of the following choices, which best describes you?</t>
    </r>
  </si>
  <si>
    <r>
      <t xml:space="preserve">(A) I attend classes during the day </t>
    </r>
    <r>
      <rPr>
        <sz val="8"/>
        <rFont val="Times New Roman"/>
        <family val="1"/>
      </rPr>
      <t>(7:00 a.m.- 4:00 p.m.).</t>
    </r>
  </si>
  <si>
    <r>
      <t xml:space="preserve">(B) I attend classes during the evening </t>
    </r>
    <r>
      <rPr>
        <sz val="8"/>
        <rFont val="Times New Roman"/>
        <family val="1"/>
      </rPr>
      <t>(after 4:00 p.m.)</t>
    </r>
  </si>
  <si>
    <t>(D) I take classes through distance learning</t>
  </si>
  <si>
    <t>(E) I take classes on campus and through distance learning</t>
  </si>
  <si>
    <t>Question #36 RESPONSES</t>
  </si>
  <si>
    <t>23. Using Technology to Register</t>
  </si>
  <si>
    <t>24. Using E-mail Advising</t>
  </si>
  <si>
    <t>25. Viewing Records On-line</t>
  </si>
  <si>
    <t>26. Using the College Web</t>
  </si>
  <si>
    <t>SAT/neutral</t>
  </si>
  <si>
    <t>TOT USE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</si>
</sst>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_);_(* \(#,##0.0\);_(* &quot;-&quot;??_);_(@_)"/>
    <numFmt numFmtId="173" formatCode="_(* #,##0_);_(* \(#,##0\);_(* &quot;-&quot;??_);_(@_)"/>
    <numFmt numFmtId="174" formatCode="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Arial"/>
      <family val="0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2" fillId="0" borderId="0" xfId="0" applyFont="1" applyBorder="1" applyAlignment="1">
      <alignment/>
    </xf>
    <xf numFmtId="9" fontId="2" fillId="0" borderId="11" xfId="0" applyNumberFormat="1" applyFont="1" applyBorder="1" applyAlignment="1">
      <alignment horizontal="center"/>
    </xf>
    <xf numFmtId="9" fontId="2" fillId="0" borderId="3" xfId="20" applyNumberFormat="1" applyFont="1" applyBorder="1" applyAlignment="1">
      <alignment horizontal="center"/>
    </xf>
    <xf numFmtId="0" fontId="0" fillId="0" borderId="8" xfId="0" applyBorder="1" applyAlignment="1">
      <alignment/>
    </xf>
    <xf numFmtId="2" fontId="5" fillId="0" borderId="12" xfId="0" applyNumberFormat="1" applyFont="1" applyBorder="1" applyAlignment="1">
      <alignment horizontal="center"/>
    </xf>
    <xf numFmtId="0" fontId="0" fillId="2" borderId="0" xfId="0" applyFill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9" fontId="2" fillId="0" borderId="4" xfId="20" applyFont="1" applyBorder="1" applyAlignment="1">
      <alignment horizontal="center"/>
    </xf>
    <xf numFmtId="9" fontId="2" fillId="0" borderId="3" xfId="20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13" xfId="0" applyFont="1" applyBorder="1" applyAlignment="1">
      <alignment/>
    </xf>
    <xf numFmtId="9" fontId="5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2" fontId="5" fillId="0" borderId="15" xfId="0" applyNumberFormat="1" applyFont="1" applyBorder="1" applyAlignment="1">
      <alignment horizontal="center"/>
    </xf>
    <xf numFmtId="9" fontId="5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9" xfId="0" applyFont="1" applyBorder="1" applyAlignment="1">
      <alignment/>
    </xf>
    <xf numFmtId="2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9" fontId="2" fillId="0" borderId="17" xfId="20" applyNumberFormat="1" applyFont="1" applyBorder="1" applyAlignment="1">
      <alignment horizontal="center"/>
    </xf>
    <xf numFmtId="9" fontId="2" fillId="0" borderId="15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top"/>
    </xf>
    <xf numFmtId="0" fontId="3" fillId="0" borderId="13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0" fillId="0" borderId="7" xfId="0" applyBorder="1" applyAlignment="1">
      <alignment vertical="top"/>
    </xf>
    <xf numFmtId="0" fontId="3" fillId="0" borderId="7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0" fillId="0" borderId="9" xfId="0" applyBorder="1" applyAlignment="1">
      <alignment vertical="top"/>
    </xf>
    <xf numFmtId="9" fontId="5" fillId="0" borderId="11" xfId="0" applyNumberFormat="1" applyFont="1" applyBorder="1" applyAlignment="1">
      <alignment horizontal="center"/>
    </xf>
    <xf numFmtId="9" fontId="0" fillId="0" borderId="0" xfId="2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20" applyNumberFormat="1" applyAlignment="1">
      <alignment/>
    </xf>
    <xf numFmtId="164" fontId="2" fillId="0" borderId="18" xfId="20" applyNumberFormat="1" applyFont="1" applyBorder="1" applyAlignment="1">
      <alignment horizontal="center"/>
    </xf>
    <xf numFmtId="164" fontId="2" fillId="0" borderId="19" xfId="20" applyNumberFormat="1" applyFont="1" applyBorder="1" applyAlignment="1">
      <alignment horizontal="center"/>
    </xf>
    <xf numFmtId="164" fontId="2" fillId="0" borderId="20" xfId="20" applyNumberFormat="1" applyFont="1" applyBorder="1" applyAlignment="1">
      <alignment horizontal="center"/>
    </xf>
    <xf numFmtId="164" fontId="2" fillId="0" borderId="21" xfId="20" applyNumberFormat="1" applyFont="1" applyBorder="1" applyAlignment="1">
      <alignment horizontal="center"/>
    </xf>
    <xf numFmtId="164" fontId="2" fillId="0" borderId="22" xfId="20" applyNumberFormat="1" applyFont="1" applyBorder="1" applyAlignment="1">
      <alignment horizontal="center"/>
    </xf>
    <xf numFmtId="164" fontId="2" fillId="0" borderId="23" xfId="2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2" fillId="0" borderId="19" xfId="0" applyNumberFormat="1" applyFont="1" applyBorder="1" applyAlignment="1">
      <alignment horizontal="center"/>
    </xf>
    <xf numFmtId="9" fontId="2" fillId="0" borderId="3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2" fillId="0" borderId="25" xfId="0" applyFont="1" applyBorder="1" applyAlignment="1">
      <alignment/>
    </xf>
    <xf numFmtId="2" fontId="4" fillId="0" borderId="26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10" fillId="3" borderId="28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 wrapText="1"/>
    </xf>
    <xf numFmtId="0" fontId="3" fillId="3" borderId="29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3" fillId="3" borderId="28" xfId="0" applyFont="1" applyFill="1" applyBorder="1" applyAlignment="1">
      <alignment/>
    </xf>
    <xf numFmtId="0" fontId="3" fillId="3" borderId="33" xfId="0" applyFont="1" applyFill="1" applyBorder="1" applyAlignment="1">
      <alignment horizontal="center" wrapText="1"/>
    </xf>
    <xf numFmtId="0" fontId="3" fillId="3" borderId="28" xfId="0" applyFont="1" applyFill="1" applyBorder="1" applyAlignment="1">
      <alignment horizontal="center" wrapText="1"/>
    </xf>
    <xf numFmtId="0" fontId="3" fillId="3" borderId="28" xfId="0" applyFont="1" applyFill="1" applyBorder="1" applyAlignment="1">
      <alignment horizontal="center" wrapText="1" shrinkToFit="1"/>
    </xf>
    <xf numFmtId="0" fontId="4" fillId="3" borderId="34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9" fontId="4" fillId="3" borderId="30" xfId="20" applyFont="1" applyFill="1" applyBorder="1" applyAlignment="1">
      <alignment horizontal="center"/>
    </xf>
    <xf numFmtId="9" fontId="4" fillId="3" borderId="32" xfId="2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3" fillId="3" borderId="36" xfId="0" applyFont="1" applyFill="1" applyBorder="1" applyAlignment="1">
      <alignment horizontal="center" wrapText="1"/>
    </xf>
    <xf numFmtId="0" fontId="11" fillId="0" borderId="16" xfId="0" applyFont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3" fillId="0" borderId="7" xfId="0" applyFont="1" applyBorder="1" applyAlignment="1">
      <alignment vertical="top"/>
    </xf>
    <xf numFmtId="0" fontId="12" fillId="0" borderId="7" xfId="0" applyFont="1" applyBorder="1" applyAlignment="1">
      <alignment horizontal="left" vertical="top"/>
    </xf>
    <xf numFmtId="0" fontId="13" fillId="0" borderId="1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8" xfId="0" applyFont="1" applyBorder="1" applyAlignment="1">
      <alignment horizontal="left" vertical="top"/>
    </xf>
    <xf numFmtId="0" fontId="2" fillId="0" borderId="12" xfId="0" applyFont="1" applyBorder="1" applyAlignment="1">
      <alignment horizontal="center"/>
    </xf>
    <xf numFmtId="164" fontId="2" fillId="0" borderId="11" xfId="2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164" fontId="2" fillId="0" borderId="41" xfId="20" applyNumberFormat="1" applyFon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2" fillId="0" borderId="42" xfId="20" applyNumberFormat="1" applyFont="1" applyBorder="1" applyAlignment="1">
      <alignment horizontal="center"/>
    </xf>
    <xf numFmtId="164" fontId="0" fillId="0" borderId="27" xfId="20" applyNumberFormat="1" applyBorder="1" applyAlignment="1">
      <alignment horizontal="center"/>
    </xf>
    <xf numFmtId="0" fontId="2" fillId="0" borderId="43" xfId="0" applyFont="1" applyBorder="1" applyAlignment="1">
      <alignment horizontal="center"/>
    </xf>
    <xf numFmtId="164" fontId="2" fillId="0" borderId="44" xfId="2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2" fillId="0" borderId="45" xfId="20" applyNumberFormat="1" applyFont="1" applyBorder="1" applyAlignment="1">
      <alignment horizontal="center"/>
    </xf>
    <xf numFmtId="164" fontId="0" fillId="0" borderId="46" xfId="20" applyNumberFormat="1" applyBorder="1" applyAlignment="1">
      <alignment horizontal="center"/>
    </xf>
    <xf numFmtId="164" fontId="0" fillId="0" borderId="46" xfId="0" applyNumberFormat="1" applyBorder="1" applyAlignment="1">
      <alignment horizontal="center"/>
    </xf>
    <xf numFmtId="164" fontId="0" fillId="0" borderId="4" xfId="20" applyNumberFormat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3" fillId="3" borderId="36" xfId="0" applyFont="1" applyFill="1" applyBorder="1" applyAlignment="1">
      <alignment horizontal="center" wrapText="1"/>
    </xf>
    <xf numFmtId="0" fontId="0" fillId="3" borderId="33" xfId="0" applyFill="1" applyBorder="1" applyAlignment="1">
      <alignment horizontal="center" wrapText="1"/>
    </xf>
    <xf numFmtId="0" fontId="7" fillId="0" borderId="13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53" xfId="0" applyBorder="1" applyAlignment="1">
      <alignment wrapText="1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4" borderId="0" xfId="0" applyFont="1" applyFill="1" applyAlignment="1">
      <alignment horizontal="center"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tabSelected="1" workbookViewId="0" topLeftCell="A1">
      <selection activeCell="A1" sqref="A1:O1"/>
    </sheetView>
  </sheetViews>
  <sheetFormatPr defaultColWidth="9.140625" defaultRowHeight="12.75"/>
  <cols>
    <col min="3" max="3" width="8.00390625" style="0" customWidth="1"/>
    <col min="4" max="4" width="0.13671875" style="0" hidden="1" customWidth="1"/>
    <col min="5" max="5" width="11.140625" style="0" customWidth="1"/>
    <col min="6" max="6" width="9.8515625" style="0" customWidth="1"/>
    <col min="7" max="7" width="11.00390625" style="0" customWidth="1"/>
    <col min="8" max="8" width="10.7109375" style="0" customWidth="1"/>
    <col min="9" max="9" width="9.7109375" style="0" customWidth="1"/>
    <col min="10" max="10" width="11.8515625" style="0" customWidth="1"/>
    <col min="11" max="11" width="12.421875" style="0" customWidth="1"/>
    <col min="12" max="12" width="11.7109375" style="0" customWidth="1"/>
    <col min="13" max="13" width="8.8515625" style="0" customWidth="1"/>
    <col min="14" max="14" width="7.8515625" style="0" customWidth="1"/>
    <col min="15" max="15" width="8.8515625" style="0" customWidth="1"/>
    <col min="18" max="18" width="9.28125" style="0" bestFit="1" customWidth="1"/>
  </cols>
  <sheetData>
    <row r="1" spans="1:15" ht="15.75">
      <c r="A1" s="143" t="s">
        <v>49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/>
    </row>
    <row r="2" spans="1:15" ht="15.75">
      <c r="A2" s="141" t="s">
        <v>50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 ht="12.75">
      <c r="A3" s="146" t="s">
        <v>46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1:15" ht="15.75">
      <c r="A4" s="141" t="s">
        <v>47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</row>
    <row r="5" ht="12.75">
      <c r="A5" t="s">
        <v>26</v>
      </c>
    </row>
    <row r="6" spans="1:9" ht="13.5" thickBot="1">
      <c r="A6" s="2" t="s">
        <v>6</v>
      </c>
      <c r="B6" s="1"/>
      <c r="C6" s="1"/>
      <c r="D6" s="1"/>
      <c r="E6" s="1"/>
      <c r="F6" s="1"/>
      <c r="G6" s="1"/>
      <c r="H6" s="1"/>
      <c r="I6" s="1"/>
    </row>
    <row r="7" spans="1:15" ht="72">
      <c r="A7" s="74" t="s">
        <v>11</v>
      </c>
      <c r="B7" s="75"/>
      <c r="C7" s="75"/>
      <c r="D7" s="75"/>
      <c r="E7" s="79" t="s">
        <v>4</v>
      </c>
      <c r="F7" s="80" t="s">
        <v>9</v>
      </c>
      <c r="G7" s="80" t="s">
        <v>10</v>
      </c>
      <c r="H7" s="80" t="s">
        <v>14</v>
      </c>
      <c r="I7" s="80" t="s">
        <v>15</v>
      </c>
      <c r="J7" s="80" t="s">
        <v>16</v>
      </c>
      <c r="K7" s="80" t="s">
        <v>17</v>
      </c>
      <c r="L7" s="80" t="s">
        <v>18</v>
      </c>
      <c r="M7" s="80" t="s">
        <v>1</v>
      </c>
      <c r="N7" s="80" t="s">
        <v>5</v>
      </c>
      <c r="O7" s="81" t="s">
        <v>45</v>
      </c>
    </row>
    <row r="8" spans="1:18" ht="12.75">
      <c r="A8" s="14" t="s">
        <v>8</v>
      </c>
      <c r="B8" s="7"/>
      <c r="C8" s="7"/>
      <c r="D8" s="7"/>
      <c r="E8" s="82" t="s">
        <v>2</v>
      </c>
      <c r="F8" s="44">
        <v>4</v>
      </c>
      <c r="G8" s="9">
        <v>1</v>
      </c>
      <c r="H8" s="9">
        <v>26</v>
      </c>
      <c r="I8" s="9">
        <v>59</v>
      </c>
      <c r="J8" s="9">
        <v>27</v>
      </c>
      <c r="K8" s="9">
        <v>5</v>
      </c>
      <c r="L8" s="9">
        <v>4</v>
      </c>
      <c r="M8" s="9">
        <v>1</v>
      </c>
      <c r="N8" s="9">
        <f>SUM(F8:M8)</f>
        <v>127</v>
      </c>
      <c r="O8" s="41"/>
      <c r="P8" s="56">
        <f>SUM($H8:$L8)/$N8</f>
        <v>0.952755905511811</v>
      </c>
      <c r="Q8" t="s">
        <v>99</v>
      </c>
      <c r="R8" s="109">
        <f>SUM($H8:$L8)</f>
        <v>121</v>
      </c>
    </row>
    <row r="9" spans="1:17" ht="12.75">
      <c r="A9" s="78"/>
      <c r="B9" s="37" t="s">
        <v>0</v>
      </c>
      <c r="C9" s="36" t="s">
        <v>0</v>
      </c>
      <c r="D9" s="6"/>
      <c r="E9" s="83" t="s">
        <v>3</v>
      </c>
      <c r="F9" s="59">
        <f>F8/$N$8</f>
        <v>0.031496062992125984</v>
      </c>
      <c r="G9" s="60">
        <f aca="true" t="shared" si="0" ref="G9:M9">G8/$N$8</f>
        <v>0.007874015748031496</v>
      </c>
      <c r="H9" s="60">
        <f t="shared" si="0"/>
        <v>0.2047244094488189</v>
      </c>
      <c r="I9" s="60">
        <f t="shared" si="0"/>
        <v>0.4645669291338583</v>
      </c>
      <c r="J9" s="60">
        <f t="shared" si="0"/>
        <v>0.2125984251968504</v>
      </c>
      <c r="K9" s="60">
        <f t="shared" si="0"/>
        <v>0.03937007874015748</v>
      </c>
      <c r="L9" s="60">
        <f t="shared" si="0"/>
        <v>0.031496062992125984</v>
      </c>
      <c r="M9" s="60">
        <f t="shared" si="0"/>
        <v>0.007874015748031496</v>
      </c>
      <c r="N9" s="71">
        <f aca="true" t="shared" si="1" ref="N9:N26">SUM(F9:M9)</f>
        <v>1.0000000000000002</v>
      </c>
      <c r="O9" s="76">
        <f>(($H8*5)+($I8*4)+($J8*3)+($K8*2)+($L8*1))/($H8+$I8+$J8+$K8+$L8)</f>
        <v>3.809917355371901</v>
      </c>
      <c r="P9" s="58">
        <f>(K8+L8)/(H8+I8+J8+K8+L8)</f>
        <v>0.0743801652892562</v>
      </c>
      <c r="Q9" t="s">
        <v>48</v>
      </c>
    </row>
    <row r="10" spans="1:17" ht="12.75">
      <c r="A10" s="21"/>
      <c r="B10" s="39"/>
      <c r="C10" s="40"/>
      <c r="D10" s="7"/>
      <c r="E10" s="82"/>
      <c r="F10" s="42"/>
      <c r="G10" s="20"/>
      <c r="H10" s="20"/>
      <c r="I10" s="20"/>
      <c r="J10" s="20"/>
      <c r="K10" s="20"/>
      <c r="L10" s="20"/>
      <c r="M10" s="20"/>
      <c r="N10" s="72"/>
      <c r="O10" s="43"/>
      <c r="P10" s="58">
        <f>(H8+I8+J8)/(H8+I8+J8+K8+L8)</f>
        <v>0.9256198347107438</v>
      </c>
      <c r="Q10" t="s">
        <v>98</v>
      </c>
    </row>
    <row r="11" spans="1:18" ht="12.75">
      <c r="A11" s="14" t="s">
        <v>27</v>
      </c>
      <c r="B11" s="7"/>
      <c r="C11" s="7"/>
      <c r="D11" s="7"/>
      <c r="E11" s="82" t="s">
        <v>2</v>
      </c>
      <c r="F11" s="44">
        <v>53</v>
      </c>
      <c r="G11" s="9">
        <v>37</v>
      </c>
      <c r="H11" s="9">
        <v>15</v>
      </c>
      <c r="I11" s="9">
        <v>14</v>
      </c>
      <c r="J11" s="9">
        <v>5</v>
      </c>
      <c r="K11" s="9">
        <v>2</v>
      </c>
      <c r="L11" s="9">
        <v>0</v>
      </c>
      <c r="M11" s="9">
        <v>1</v>
      </c>
      <c r="N11" s="9">
        <f t="shared" si="1"/>
        <v>127</v>
      </c>
      <c r="O11" s="41"/>
      <c r="P11" s="56">
        <f>SUM(H11:L11)/N11</f>
        <v>0.28346456692913385</v>
      </c>
      <c r="Q11" t="s">
        <v>99</v>
      </c>
      <c r="R11" s="109">
        <f>SUM($H11:$L11)</f>
        <v>36</v>
      </c>
    </row>
    <row r="12" spans="1:17" ht="13.5">
      <c r="A12" s="17" t="s">
        <v>0</v>
      </c>
      <c r="B12" s="37" t="s">
        <v>0</v>
      </c>
      <c r="C12" s="36" t="s">
        <v>0</v>
      </c>
      <c r="D12" s="6"/>
      <c r="E12" s="83" t="s">
        <v>3</v>
      </c>
      <c r="F12" s="59">
        <f>F11/$N$11</f>
        <v>0.41732283464566927</v>
      </c>
      <c r="G12" s="60">
        <f aca="true" t="shared" si="2" ref="G12:M12">G11/$N$11</f>
        <v>0.29133858267716534</v>
      </c>
      <c r="H12" s="60">
        <f t="shared" si="2"/>
        <v>0.11811023622047244</v>
      </c>
      <c r="I12" s="60">
        <f t="shared" si="2"/>
        <v>0.11023622047244094</v>
      </c>
      <c r="J12" s="60">
        <f t="shared" si="2"/>
        <v>0.03937007874015748</v>
      </c>
      <c r="K12" s="60">
        <f t="shared" si="2"/>
        <v>0.015748031496062992</v>
      </c>
      <c r="L12" s="60">
        <f t="shared" si="2"/>
        <v>0</v>
      </c>
      <c r="M12" s="60">
        <f t="shared" si="2"/>
        <v>0.007874015748031496</v>
      </c>
      <c r="N12" s="71">
        <f t="shared" si="1"/>
        <v>1</v>
      </c>
      <c r="O12" s="76">
        <f>(($H11*5)+($I11*4)+($J11*3)+($K11*2)+($L11*1))/($H11+$I11+$J11+$K11+$L11)</f>
        <v>4.166666666666667</v>
      </c>
      <c r="P12" s="58">
        <f>(K11+L11)/(H11+I11+J11+K11+L11)</f>
        <v>0.05555555555555555</v>
      </c>
      <c r="Q12" t="s">
        <v>48</v>
      </c>
    </row>
    <row r="13" spans="1:17" ht="13.5">
      <c r="A13" s="38"/>
      <c r="B13" s="39"/>
      <c r="C13" s="40"/>
      <c r="D13" s="7"/>
      <c r="E13" s="82"/>
      <c r="F13" s="42"/>
      <c r="G13" s="20"/>
      <c r="H13" s="20"/>
      <c r="I13" s="20"/>
      <c r="J13" s="20"/>
      <c r="K13" s="20"/>
      <c r="L13" s="20"/>
      <c r="M13" s="20"/>
      <c r="N13" s="72"/>
      <c r="O13" s="43"/>
      <c r="P13" s="58">
        <f>(H11+I11+J11)/(H11+I11+J11+K11+L11)</f>
        <v>0.9444444444444444</v>
      </c>
      <c r="Q13" t="s">
        <v>98</v>
      </c>
    </row>
    <row r="14" spans="1:18" ht="12.75">
      <c r="A14" s="14" t="s">
        <v>28</v>
      </c>
      <c r="B14" s="7"/>
      <c r="C14" s="7"/>
      <c r="D14" s="7"/>
      <c r="E14" s="82" t="s">
        <v>2</v>
      </c>
      <c r="F14" s="44">
        <v>17</v>
      </c>
      <c r="G14" s="9">
        <v>94</v>
      </c>
      <c r="H14" s="9">
        <v>6</v>
      </c>
      <c r="I14" s="9">
        <v>2</v>
      </c>
      <c r="J14" s="9">
        <v>4</v>
      </c>
      <c r="K14" s="9">
        <v>0</v>
      </c>
      <c r="L14" s="9">
        <v>2</v>
      </c>
      <c r="M14" s="9">
        <v>2</v>
      </c>
      <c r="N14" s="9">
        <f t="shared" si="1"/>
        <v>127</v>
      </c>
      <c r="O14" s="41"/>
      <c r="P14" s="56">
        <f>SUM(H14:L14)/N14</f>
        <v>0.11023622047244094</v>
      </c>
      <c r="Q14" t="s">
        <v>99</v>
      </c>
      <c r="R14" s="109">
        <f>SUM($H14:$L14)</f>
        <v>14</v>
      </c>
    </row>
    <row r="15" spans="1:17" ht="13.5">
      <c r="A15" s="17" t="s">
        <v>0</v>
      </c>
      <c r="B15" s="37" t="s">
        <v>0</v>
      </c>
      <c r="C15" s="36" t="s">
        <v>0</v>
      </c>
      <c r="D15" s="6"/>
      <c r="E15" s="83" t="s">
        <v>3</v>
      </c>
      <c r="F15" s="59">
        <f>F14/$N$14</f>
        <v>0.13385826771653545</v>
      </c>
      <c r="G15" s="60">
        <f aca="true" t="shared" si="3" ref="G15:M15">G14/$N$14</f>
        <v>0.7401574803149606</v>
      </c>
      <c r="H15" s="60">
        <f t="shared" si="3"/>
        <v>0.047244094488188976</v>
      </c>
      <c r="I15" s="60">
        <f t="shared" si="3"/>
        <v>0.015748031496062992</v>
      </c>
      <c r="J15" s="60">
        <f t="shared" si="3"/>
        <v>0.031496062992125984</v>
      </c>
      <c r="K15" s="60">
        <f t="shared" si="3"/>
        <v>0</v>
      </c>
      <c r="L15" s="60">
        <f t="shared" si="3"/>
        <v>0.015748031496062992</v>
      </c>
      <c r="M15" s="60">
        <f t="shared" si="3"/>
        <v>0.015748031496062992</v>
      </c>
      <c r="N15" s="71">
        <f t="shared" si="1"/>
        <v>1</v>
      </c>
      <c r="O15" s="76">
        <f>(($H14*5)+($I14*4)+($J14*3)+($K14*2)+($L14*1))/($H14+$I14+$J14+$K14+$L14)</f>
        <v>3.7142857142857144</v>
      </c>
      <c r="P15" s="58">
        <f>(K14+L14)/(H14+I14+J14+K14+L14)</f>
        <v>0.14285714285714285</v>
      </c>
      <c r="Q15" t="s">
        <v>48</v>
      </c>
    </row>
    <row r="16" spans="1:17" ht="13.5">
      <c r="A16" s="38"/>
      <c r="B16" s="39"/>
      <c r="C16" s="40"/>
      <c r="D16" s="7"/>
      <c r="E16" s="82"/>
      <c r="F16" s="42"/>
      <c r="G16" s="20"/>
      <c r="H16" s="20"/>
      <c r="I16" s="20"/>
      <c r="J16" s="20"/>
      <c r="K16" s="20"/>
      <c r="L16" s="20"/>
      <c r="M16" s="20"/>
      <c r="N16" s="72"/>
      <c r="O16" s="43"/>
      <c r="P16" s="58">
        <f>(H14+I14+J14)/(H14+I14+J14+K14+L14)</f>
        <v>0.8571428571428571</v>
      </c>
      <c r="Q16" t="s">
        <v>98</v>
      </c>
    </row>
    <row r="17" spans="1:18" ht="12.75">
      <c r="A17" s="14" t="s">
        <v>29</v>
      </c>
      <c r="B17" s="7"/>
      <c r="C17" s="7"/>
      <c r="D17" s="7"/>
      <c r="E17" s="82" t="s">
        <v>2</v>
      </c>
      <c r="F17" s="44">
        <v>5</v>
      </c>
      <c r="G17" s="9">
        <v>8</v>
      </c>
      <c r="H17" s="9">
        <v>51</v>
      </c>
      <c r="I17" s="9">
        <v>37</v>
      </c>
      <c r="J17" s="9">
        <v>15</v>
      </c>
      <c r="K17" s="9">
        <v>8</v>
      </c>
      <c r="L17" s="9">
        <v>0</v>
      </c>
      <c r="M17" s="9">
        <v>3</v>
      </c>
      <c r="N17" s="9">
        <f t="shared" si="1"/>
        <v>127</v>
      </c>
      <c r="O17" s="41"/>
      <c r="P17" s="56">
        <f>SUM(H17:L17)/N17</f>
        <v>0.8740157480314961</v>
      </c>
      <c r="Q17" t="s">
        <v>99</v>
      </c>
      <c r="R17" s="109">
        <f>SUM($H17:$L17)</f>
        <v>111</v>
      </c>
    </row>
    <row r="18" spans="1:17" ht="13.5">
      <c r="A18" s="17" t="s">
        <v>0</v>
      </c>
      <c r="B18" s="37" t="s">
        <v>0</v>
      </c>
      <c r="C18" s="36" t="s">
        <v>0</v>
      </c>
      <c r="D18" s="6"/>
      <c r="E18" s="83" t="s">
        <v>3</v>
      </c>
      <c r="F18" s="59">
        <f>F17/$N$17</f>
        <v>0.03937007874015748</v>
      </c>
      <c r="G18" s="60">
        <f aca="true" t="shared" si="4" ref="G18:M18">G17/$N$17</f>
        <v>0.06299212598425197</v>
      </c>
      <c r="H18" s="60">
        <f t="shared" si="4"/>
        <v>0.4015748031496063</v>
      </c>
      <c r="I18" s="60">
        <f t="shared" si="4"/>
        <v>0.29133858267716534</v>
      </c>
      <c r="J18" s="60">
        <f t="shared" si="4"/>
        <v>0.11811023622047244</v>
      </c>
      <c r="K18" s="60">
        <f t="shared" si="4"/>
        <v>0.06299212598425197</v>
      </c>
      <c r="L18" s="60">
        <f t="shared" si="4"/>
        <v>0</v>
      </c>
      <c r="M18" s="60">
        <f t="shared" si="4"/>
        <v>0.023622047244094488</v>
      </c>
      <c r="N18" s="71">
        <f t="shared" si="1"/>
        <v>0.9999999999999999</v>
      </c>
      <c r="O18" s="76">
        <f>(($H17*5)+($I17*4)+($J17*3)+($K17*2)+($L17*1))/($H17+$I17+$J17+$K17+$L17)</f>
        <v>4.18018018018018</v>
      </c>
      <c r="P18" s="58">
        <f>(K17+L17)/(H17+I17+J17+K17+L17)</f>
        <v>0.07207207207207207</v>
      </c>
      <c r="Q18" t="s">
        <v>48</v>
      </c>
    </row>
    <row r="19" spans="1:17" ht="13.5">
      <c r="A19" s="38"/>
      <c r="B19" s="39"/>
      <c r="C19" s="40"/>
      <c r="D19" s="7"/>
      <c r="E19" s="82"/>
      <c r="F19" s="42"/>
      <c r="G19" s="20"/>
      <c r="H19" s="20"/>
      <c r="I19" s="20"/>
      <c r="J19" s="20"/>
      <c r="K19" s="20"/>
      <c r="L19" s="20"/>
      <c r="M19" s="20"/>
      <c r="N19" s="72"/>
      <c r="O19" s="43"/>
      <c r="P19" s="58">
        <f>(H17+I17+J17)/(H17+I17+J17+K17+L17)</f>
        <v>0.9279279279279279</v>
      </c>
      <c r="Q19" t="s">
        <v>98</v>
      </c>
    </row>
    <row r="20" spans="1:18" ht="12.75">
      <c r="A20" s="14" t="s">
        <v>30</v>
      </c>
      <c r="B20" s="7"/>
      <c r="C20" s="7"/>
      <c r="D20" s="7"/>
      <c r="E20" s="82" t="s">
        <v>2</v>
      </c>
      <c r="F20" s="44">
        <v>4</v>
      </c>
      <c r="G20" s="9">
        <v>51</v>
      </c>
      <c r="H20" s="9">
        <v>32</v>
      </c>
      <c r="I20" s="9">
        <v>19</v>
      </c>
      <c r="J20" s="9">
        <v>12</v>
      </c>
      <c r="K20" s="9">
        <v>5</v>
      </c>
      <c r="L20" s="9">
        <v>3</v>
      </c>
      <c r="M20" s="9">
        <v>1</v>
      </c>
      <c r="N20" s="9">
        <f t="shared" si="1"/>
        <v>127</v>
      </c>
      <c r="O20" s="41"/>
      <c r="P20" s="56">
        <f>SUM(H20:L20)/N20</f>
        <v>0.5590551181102362</v>
      </c>
      <c r="Q20" t="s">
        <v>99</v>
      </c>
      <c r="R20" s="109">
        <f>SUM($H20:$L20)</f>
        <v>71</v>
      </c>
    </row>
    <row r="21" spans="1:17" ht="13.5">
      <c r="A21" s="17" t="s">
        <v>0</v>
      </c>
      <c r="B21" s="37" t="s">
        <v>0</v>
      </c>
      <c r="C21" s="36" t="s">
        <v>0</v>
      </c>
      <c r="D21" s="6"/>
      <c r="E21" s="83" t="s">
        <v>3</v>
      </c>
      <c r="F21" s="59">
        <f>F20/$N$20</f>
        <v>0.031496062992125984</v>
      </c>
      <c r="G21" s="60">
        <f aca="true" t="shared" si="5" ref="G21:M21">G20/$N$20</f>
        <v>0.4015748031496063</v>
      </c>
      <c r="H21" s="60">
        <f t="shared" si="5"/>
        <v>0.25196850393700787</v>
      </c>
      <c r="I21" s="60">
        <f t="shared" si="5"/>
        <v>0.14960629921259844</v>
      </c>
      <c r="J21" s="60">
        <f t="shared" si="5"/>
        <v>0.09448818897637795</v>
      </c>
      <c r="K21" s="60">
        <f t="shared" si="5"/>
        <v>0.03937007874015748</v>
      </c>
      <c r="L21" s="60">
        <f t="shared" si="5"/>
        <v>0.023622047244094488</v>
      </c>
      <c r="M21" s="60">
        <f t="shared" si="5"/>
        <v>0.007874015748031496</v>
      </c>
      <c r="N21" s="71">
        <f t="shared" si="1"/>
        <v>1.0000000000000002</v>
      </c>
      <c r="O21" s="76">
        <f>(($H20*5)+($I20*4)+($J20*3)+($K20*2)+($L20*1))/($H20+$I20+$J20+$K20+$L20)</f>
        <v>4.014084507042254</v>
      </c>
      <c r="P21" s="58">
        <f>(K20+L20)/(H20+I20+J20+K20+L20)</f>
        <v>0.11267605633802817</v>
      </c>
      <c r="Q21" t="s">
        <v>48</v>
      </c>
    </row>
    <row r="22" spans="1:17" ht="13.5">
      <c r="A22" s="38"/>
      <c r="B22" s="39"/>
      <c r="C22" s="40"/>
      <c r="D22" s="7"/>
      <c r="E22" s="82"/>
      <c r="F22" s="42"/>
      <c r="G22" s="20"/>
      <c r="H22" s="20"/>
      <c r="I22" s="20"/>
      <c r="J22" s="20"/>
      <c r="K22" s="20"/>
      <c r="L22" s="20"/>
      <c r="M22" s="20"/>
      <c r="N22" s="72"/>
      <c r="O22" s="43"/>
      <c r="P22" s="58">
        <f>(H20+I20+J20)/(H20+I20+J20+K20+L20)</f>
        <v>0.8873239436619719</v>
      </c>
      <c r="Q22" t="s">
        <v>98</v>
      </c>
    </row>
    <row r="23" spans="1:18" ht="12.75">
      <c r="A23" s="14" t="s">
        <v>51</v>
      </c>
      <c r="B23" s="7"/>
      <c r="C23" s="7"/>
      <c r="D23" s="7"/>
      <c r="E23" s="82" t="s">
        <v>2</v>
      </c>
      <c r="F23" s="44">
        <v>28</v>
      </c>
      <c r="G23" s="9">
        <v>84</v>
      </c>
      <c r="H23" s="9">
        <v>6</v>
      </c>
      <c r="I23" s="9">
        <v>4</v>
      </c>
      <c r="J23" s="9">
        <v>4</v>
      </c>
      <c r="K23" s="9">
        <v>0</v>
      </c>
      <c r="L23" s="9">
        <v>0</v>
      </c>
      <c r="M23" s="9">
        <v>1</v>
      </c>
      <c r="N23" s="9">
        <f t="shared" si="1"/>
        <v>127</v>
      </c>
      <c r="O23" s="41"/>
      <c r="P23" s="56">
        <f>SUM(H23:L23)/N23</f>
        <v>0.11023622047244094</v>
      </c>
      <c r="Q23" t="s">
        <v>99</v>
      </c>
      <c r="R23" s="109">
        <f>SUM($H23:$L23)</f>
        <v>14</v>
      </c>
    </row>
    <row r="24" spans="1:17" ht="13.5">
      <c r="A24" s="17" t="s">
        <v>0</v>
      </c>
      <c r="B24" s="37" t="s">
        <v>0</v>
      </c>
      <c r="C24" s="36" t="s">
        <v>0</v>
      </c>
      <c r="D24" s="7"/>
      <c r="E24" s="83" t="s">
        <v>3</v>
      </c>
      <c r="F24" s="59">
        <f>F23/$N$23</f>
        <v>0.2204724409448819</v>
      </c>
      <c r="G24" s="60">
        <f aca="true" t="shared" si="6" ref="G24:M24">G23/$N$23</f>
        <v>0.6614173228346457</v>
      </c>
      <c r="H24" s="60">
        <f t="shared" si="6"/>
        <v>0.047244094488188976</v>
      </c>
      <c r="I24" s="60">
        <f t="shared" si="6"/>
        <v>0.031496062992125984</v>
      </c>
      <c r="J24" s="60">
        <f t="shared" si="6"/>
        <v>0.031496062992125984</v>
      </c>
      <c r="K24" s="60">
        <f t="shared" si="6"/>
        <v>0</v>
      </c>
      <c r="L24" s="60">
        <f t="shared" si="6"/>
        <v>0</v>
      </c>
      <c r="M24" s="60">
        <f t="shared" si="6"/>
        <v>0.007874015748031496</v>
      </c>
      <c r="N24" s="71">
        <f t="shared" si="1"/>
        <v>1</v>
      </c>
      <c r="O24" s="76">
        <f>(($H23*5)+($I23*4)+($J23*3)+($K23*2)+($L23*1))/($H23+$I23+$J23+$K23+$L23)</f>
        <v>4.142857142857143</v>
      </c>
      <c r="P24" s="58">
        <f>(K23+L23)/(H23+I23+J23+K23+L23)</f>
        <v>0</v>
      </c>
      <c r="Q24" t="s">
        <v>48</v>
      </c>
    </row>
    <row r="25" spans="1:17" ht="13.5">
      <c r="A25" s="38"/>
      <c r="B25" s="39"/>
      <c r="C25" s="40"/>
      <c r="D25" s="7"/>
      <c r="E25" s="82"/>
      <c r="F25" s="42"/>
      <c r="G25" s="20"/>
      <c r="H25" s="20"/>
      <c r="I25" s="20"/>
      <c r="J25" s="20"/>
      <c r="K25" s="20"/>
      <c r="L25" s="20"/>
      <c r="M25" s="20"/>
      <c r="N25" s="72"/>
      <c r="O25" s="43"/>
      <c r="P25" s="58">
        <f>(H23+I23+J23)/(H23+I23+J23+K23+L23)</f>
        <v>1</v>
      </c>
      <c r="Q25" t="s">
        <v>98</v>
      </c>
    </row>
    <row r="26" spans="1:18" ht="12.75">
      <c r="A26" s="14" t="s">
        <v>52</v>
      </c>
      <c r="B26" s="7"/>
      <c r="C26" s="7"/>
      <c r="D26" s="7"/>
      <c r="E26" s="82" t="s">
        <v>2</v>
      </c>
      <c r="F26" s="44">
        <v>18</v>
      </c>
      <c r="G26" s="9">
        <v>37</v>
      </c>
      <c r="H26" s="9">
        <v>17</v>
      </c>
      <c r="I26" s="9">
        <v>30</v>
      </c>
      <c r="J26" s="9">
        <v>19</v>
      </c>
      <c r="K26" s="9">
        <v>4</v>
      </c>
      <c r="L26" s="9">
        <v>0</v>
      </c>
      <c r="M26" s="9">
        <v>2</v>
      </c>
      <c r="N26" s="9">
        <f t="shared" si="1"/>
        <v>127</v>
      </c>
      <c r="O26" s="41"/>
      <c r="P26" s="56">
        <f>SUM(H26:L26)/N26</f>
        <v>0.5511811023622047</v>
      </c>
      <c r="Q26" t="s">
        <v>99</v>
      </c>
      <c r="R26" s="109">
        <f>SUM($H26:$L26)</f>
        <v>70</v>
      </c>
    </row>
    <row r="27" spans="1:17" ht="12.75">
      <c r="A27" s="13"/>
      <c r="B27" s="37" t="s">
        <v>0</v>
      </c>
      <c r="C27" s="36" t="s">
        <v>0</v>
      </c>
      <c r="D27" s="6"/>
      <c r="E27" s="83" t="s">
        <v>3</v>
      </c>
      <c r="F27" s="59">
        <f>F26/$N$26</f>
        <v>0.14173228346456693</v>
      </c>
      <c r="G27" s="60">
        <f aca="true" t="shared" si="7" ref="G27:M27">G26/$N$26</f>
        <v>0.29133858267716534</v>
      </c>
      <c r="H27" s="60">
        <f t="shared" si="7"/>
        <v>0.13385826771653545</v>
      </c>
      <c r="I27" s="60">
        <f t="shared" si="7"/>
        <v>0.23622047244094488</v>
      </c>
      <c r="J27" s="60">
        <f t="shared" si="7"/>
        <v>0.14960629921259844</v>
      </c>
      <c r="K27" s="60">
        <f t="shared" si="7"/>
        <v>0.031496062992125984</v>
      </c>
      <c r="L27" s="60">
        <f t="shared" si="7"/>
        <v>0</v>
      </c>
      <c r="M27" s="60">
        <f t="shared" si="7"/>
        <v>0.015748031496062992</v>
      </c>
      <c r="N27" s="71">
        <f>SUM(F27:M27)</f>
        <v>1</v>
      </c>
      <c r="O27" s="76">
        <f>(($H26*5)+($I26*4)+($J26*3)+($K26*2)+($L26*1))/($H26+$I26+$J26+$K26+$L26)</f>
        <v>3.857142857142857</v>
      </c>
      <c r="P27" s="58">
        <f>(K26+L26)/(H26+I26+J26+K26+L26)</f>
        <v>0.05714285714285714</v>
      </c>
      <c r="Q27" t="s">
        <v>48</v>
      </c>
    </row>
    <row r="28" spans="1:17" ht="12.75">
      <c r="A28" s="14"/>
      <c r="B28" s="39"/>
      <c r="C28" s="40"/>
      <c r="D28" s="7"/>
      <c r="E28" s="82"/>
      <c r="F28" s="42"/>
      <c r="G28" s="20"/>
      <c r="H28" s="20"/>
      <c r="I28" s="20"/>
      <c r="J28" s="20"/>
      <c r="K28" s="20"/>
      <c r="L28" s="20"/>
      <c r="M28" s="20"/>
      <c r="N28" s="72"/>
      <c r="O28" s="43"/>
      <c r="P28" s="58">
        <f>(H26+I26+J26)/(H26+I26+J26+K26+L26)</f>
        <v>0.9428571428571428</v>
      </c>
      <c r="Q28" t="s">
        <v>98</v>
      </c>
    </row>
    <row r="29" spans="1:18" ht="12.75">
      <c r="A29" s="14" t="s">
        <v>31</v>
      </c>
      <c r="B29" s="7"/>
      <c r="C29" s="7"/>
      <c r="D29" s="7"/>
      <c r="E29" s="82" t="s">
        <v>2</v>
      </c>
      <c r="F29" s="44">
        <v>4</v>
      </c>
      <c r="G29" s="9">
        <v>2</v>
      </c>
      <c r="H29" s="9">
        <v>51</v>
      </c>
      <c r="I29" s="9">
        <v>57</v>
      </c>
      <c r="J29" s="9">
        <v>12</v>
      </c>
      <c r="K29" s="9">
        <v>1</v>
      </c>
      <c r="L29" s="9">
        <v>0</v>
      </c>
      <c r="M29" s="9">
        <v>0</v>
      </c>
      <c r="N29" s="9">
        <f>SUM(F29:M29)</f>
        <v>127</v>
      </c>
      <c r="O29" s="41"/>
      <c r="P29" s="56">
        <f>SUM(H29:L29)/N29</f>
        <v>0.952755905511811</v>
      </c>
      <c r="Q29" t="s">
        <v>99</v>
      </c>
      <c r="R29" s="109">
        <f>SUM($H29:$L29)</f>
        <v>121</v>
      </c>
    </row>
    <row r="30" spans="1:17" ht="12.75">
      <c r="A30" s="13"/>
      <c r="B30" s="37" t="s">
        <v>0</v>
      </c>
      <c r="C30" s="36" t="s">
        <v>0</v>
      </c>
      <c r="D30" s="7"/>
      <c r="E30" s="83" t="s">
        <v>3</v>
      </c>
      <c r="F30" s="59">
        <f>F29/$N$29</f>
        <v>0.031496062992125984</v>
      </c>
      <c r="G30" s="60">
        <f aca="true" t="shared" si="8" ref="G30:M30">G29/$N$29</f>
        <v>0.015748031496062992</v>
      </c>
      <c r="H30" s="60">
        <f t="shared" si="8"/>
        <v>0.4015748031496063</v>
      </c>
      <c r="I30" s="60">
        <f t="shared" si="8"/>
        <v>0.44881889763779526</v>
      </c>
      <c r="J30" s="60">
        <f t="shared" si="8"/>
        <v>0.09448818897637795</v>
      </c>
      <c r="K30" s="60">
        <f t="shared" si="8"/>
        <v>0.007874015748031496</v>
      </c>
      <c r="L30" s="60">
        <f t="shared" si="8"/>
        <v>0</v>
      </c>
      <c r="M30" s="60">
        <f t="shared" si="8"/>
        <v>0</v>
      </c>
      <c r="N30" s="71">
        <f>SUM(F30:M30)</f>
        <v>1</v>
      </c>
      <c r="O30" s="76">
        <f>(($H29*5)+($I29*4)+($J29*3)+($K29*2)+($L29*1))/($H29+$I29+$J29+$K29+$L29)</f>
        <v>4.305785123966942</v>
      </c>
      <c r="P30" s="58">
        <f>(K29+L29)/(H29+I29+J29+K29+L29)</f>
        <v>0.008264462809917356</v>
      </c>
      <c r="Q30" t="s">
        <v>48</v>
      </c>
    </row>
    <row r="31" spans="1:17" ht="12.75">
      <c r="A31" s="14"/>
      <c r="B31" s="39"/>
      <c r="C31" s="40"/>
      <c r="D31" s="7"/>
      <c r="E31" s="82"/>
      <c r="F31" s="42"/>
      <c r="G31" s="20"/>
      <c r="H31" s="20"/>
      <c r="I31" s="20"/>
      <c r="J31" s="20"/>
      <c r="K31" s="20"/>
      <c r="L31" s="20"/>
      <c r="M31" s="20"/>
      <c r="N31" s="72"/>
      <c r="O31" s="43"/>
      <c r="P31" s="58">
        <f>(H29+I29+J29)/(H29+I29+J29+K29+L29)</f>
        <v>0.9917355371900827</v>
      </c>
      <c r="Q31" t="s">
        <v>98</v>
      </c>
    </row>
    <row r="32" spans="1:18" ht="12.75">
      <c r="A32" s="14" t="s">
        <v>32</v>
      </c>
      <c r="B32" s="7"/>
      <c r="C32" s="7"/>
      <c r="D32" s="7"/>
      <c r="E32" s="82" t="s">
        <v>2</v>
      </c>
      <c r="F32" s="44">
        <v>6</v>
      </c>
      <c r="G32" s="9">
        <v>38</v>
      </c>
      <c r="H32" s="9">
        <v>38</v>
      </c>
      <c r="I32" s="9">
        <v>30</v>
      </c>
      <c r="J32" s="9">
        <v>6</v>
      </c>
      <c r="K32" s="9">
        <v>6</v>
      </c>
      <c r="L32" s="9">
        <v>2</v>
      </c>
      <c r="M32" s="9">
        <v>1</v>
      </c>
      <c r="N32" s="9">
        <f>SUM(F32:M32)</f>
        <v>127</v>
      </c>
      <c r="O32" s="41"/>
      <c r="P32" s="108">
        <f>SUM(H32:L32)/N32</f>
        <v>0.6456692913385826</v>
      </c>
      <c r="Q32" t="s">
        <v>99</v>
      </c>
      <c r="R32" s="109">
        <f>SUM($H32:$L32)</f>
        <v>82</v>
      </c>
    </row>
    <row r="33" spans="1:17" ht="12.75">
      <c r="A33" s="13"/>
      <c r="B33" s="37" t="s">
        <v>0</v>
      </c>
      <c r="C33" s="36" t="s">
        <v>0</v>
      </c>
      <c r="D33" s="6"/>
      <c r="E33" s="83" t="s">
        <v>3</v>
      </c>
      <c r="F33" s="59">
        <f>F32/$N$32</f>
        <v>0.047244094488188976</v>
      </c>
      <c r="G33" s="60">
        <f aca="true" t="shared" si="9" ref="G33:M33">G32/$N$32</f>
        <v>0.2992125984251969</v>
      </c>
      <c r="H33" s="60">
        <f t="shared" si="9"/>
        <v>0.2992125984251969</v>
      </c>
      <c r="I33" s="60">
        <f t="shared" si="9"/>
        <v>0.23622047244094488</v>
      </c>
      <c r="J33" s="60">
        <f t="shared" si="9"/>
        <v>0.047244094488188976</v>
      </c>
      <c r="K33" s="60">
        <f t="shared" si="9"/>
        <v>0.047244094488188976</v>
      </c>
      <c r="L33" s="60">
        <f t="shared" si="9"/>
        <v>0.015748031496062992</v>
      </c>
      <c r="M33" s="60">
        <f t="shared" si="9"/>
        <v>0.007874015748031496</v>
      </c>
      <c r="N33" s="71">
        <f>SUM(F33:M33)</f>
        <v>1.0000000000000002</v>
      </c>
      <c r="O33" s="76">
        <f>(($H32*5)+($I32*4)+($J32*3)+($K32*2)+($L32*1))/($H32+$I32+$J32+$K32+$L32)</f>
        <v>4.170731707317073</v>
      </c>
      <c r="P33" s="58">
        <f>(K32+L32)/(H32+I32+J32+K32+L32)</f>
        <v>0.0975609756097561</v>
      </c>
      <c r="Q33" t="s">
        <v>48</v>
      </c>
    </row>
    <row r="34" spans="1:17" ht="12.75">
      <c r="A34" s="14"/>
      <c r="B34" s="39"/>
      <c r="C34" s="40"/>
      <c r="D34" s="7"/>
      <c r="E34" s="82"/>
      <c r="F34" s="42"/>
      <c r="G34" s="20"/>
      <c r="H34" s="20"/>
      <c r="I34" s="20"/>
      <c r="J34" s="20"/>
      <c r="K34" s="20"/>
      <c r="L34" s="20"/>
      <c r="M34" s="20"/>
      <c r="N34" s="72"/>
      <c r="O34" s="43"/>
      <c r="P34" s="58">
        <f>(H32+I32+J32)/(H32+I32+J32+K32+L32)</f>
        <v>0.9024390243902439</v>
      </c>
      <c r="Q34" t="s">
        <v>98</v>
      </c>
    </row>
    <row r="35" spans="1:18" ht="12.75">
      <c r="A35" s="14" t="s">
        <v>53</v>
      </c>
      <c r="B35" s="7"/>
      <c r="C35" s="7"/>
      <c r="D35" s="7"/>
      <c r="E35" s="82" t="s">
        <v>2</v>
      </c>
      <c r="F35" s="44">
        <v>23</v>
      </c>
      <c r="G35" s="9">
        <v>50</v>
      </c>
      <c r="H35" s="9">
        <v>14</v>
      </c>
      <c r="I35" s="9">
        <v>25</v>
      </c>
      <c r="J35" s="9">
        <v>9</v>
      </c>
      <c r="K35" s="9">
        <v>3</v>
      </c>
      <c r="L35" s="9">
        <v>2</v>
      </c>
      <c r="M35" s="9">
        <v>1</v>
      </c>
      <c r="N35" s="9">
        <f>SUM(F35:M35)</f>
        <v>127</v>
      </c>
      <c r="O35" s="41"/>
      <c r="P35" s="108">
        <f>SUM(H35:L35)/N35</f>
        <v>0.41732283464566927</v>
      </c>
      <c r="Q35" t="s">
        <v>99</v>
      </c>
      <c r="R35" s="109">
        <f>SUM($H35:$L35)</f>
        <v>53</v>
      </c>
    </row>
    <row r="36" spans="1:17" ht="12.75">
      <c r="A36" s="13" t="s">
        <v>54</v>
      </c>
      <c r="B36" s="98"/>
      <c r="C36" s="98"/>
      <c r="D36" s="6"/>
      <c r="E36" s="83" t="s">
        <v>3</v>
      </c>
      <c r="F36" s="59">
        <f>F35/$N$32</f>
        <v>0.18110236220472442</v>
      </c>
      <c r="G36" s="60">
        <f aca="true" t="shared" si="10" ref="G36:M36">G35/$N$35</f>
        <v>0.3937007874015748</v>
      </c>
      <c r="H36" s="60">
        <f t="shared" si="10"/>
        <v>0.11023622047244094</v>
      </c>
      <c r="I36" s="60">
        <f t="shared" si="10"/>
        <v>0.1968503937007874</v>
      </c>
      <c r="J36" s="60">
        <f t="shared" si="10"/>
        <v>0.07086614173228346</v>
      </c>
      <c r="K36" s="60">
        <f t="shared" si="10"/>
        <v>0.023622047244094488</v>
      </c>
      <c r="L36" s="60">
        <f t="shared" si="10"/>
        <v>0.015748031496062992</v>
      </c>
      <c r="M36" s="60">
        <f t="shared" si="10"/>
        <v>0.007874015748031496</v>
      </c>
      <c r="N36" s="71">
        <f>SUM(F36:M36)</f>
        <v>1</v>
      </c>
      <c r="O36" s="76">
        <f>(($H35*5)+($I35*4)+($J35*3)+($K35*2)+($L35*1))/($H35+$I35+$J35+$K35+$L35)</f>
        <v>3.8679245283018866</v>
      </c>
      <c r="P36" s="58">
        <f>(K35+L35)/(H35+I35+J35+K35+L35)</f>
        <v>0.09433962264150944</v>
      </c>
      <c r="Q36" t="s">
        <v>48</v>
      </c>
    </row>
    <row r="37" spans="1:17" ht="12.75">
      <c r="A37" s="14"/>
      <c r="B37" s="39"/>
      <c r="C37" s="40"/>
      <c r="D37" s="7"/>
      <c r="E37" s="82"/>
      <c r="F37" s="42"/>
      <c r="G37" s="20"/>
      <c r="H37" s="20"/>
      <c r="I37" s="20"/>
      <c r="J37" s="20"/>
      <c r="K37" s="20"/>
      <c r="L37" s="20"/>
      <c r="M37" s="20"/>
      <c r="N37" s="72"/>
      <c r="O37" s="43"/>
      <c r="P37" s="58">
        <f>(H35+I35+J35)/(H35+I35+J35+K35+L35)</f>
        <v>0.9056603773584906</v>
      </c>
      <c r="Q37" t="s">
        <v>98</v>
      </c>
    </row>
    <row r="38" spans="1:18" ht="12.75">
      <c r="A38" s="14" t="s">
        <v>55</v>
      </c>
      <c r="B38" s="7"/>
      <c r="C38" s="7"/>
      <c r="D38" s="7"/>
      <c r="E38" s="82" t="s">
        <v>2</v>
      </c>
      <c r="F38" s="44">
        <v>4</v>
      </c>
      <c r="G38" s="9">
        <v>11</v>
      </c>
      <c r="H38" s="9">
        <v>56</v>
      </c>
      <c r="I38" s="9">
        <v>38</v>
      </c>
      <c r="J38" s="9">
        <v>9</v>
      </c>
      <c r="K38" s="9">
        <v>7</v>
      </c>
      <c r="L38" s="9">
        <v>1</v>
      </c>
      <c r="M38" s="9">
        <v>1</v>
      </c>
      <c r="N38" s="9">
        <f>SUM(F38:M38)</f>
        <v>127</v>
      </c>
      <c r="O38" s="41"/>
      <c r="P38" s="108">
        <f>SUM(H38:L38)/N38</f>
        <v>0.8740157480314961</v>
      </c>
      <c r="Q38" t="s">
        <v>99</v>
      </c>
      <c r="R38" s="109">
        <f>SUM($H38:$L38)</f>
        <v>111</v>
      </c>
    </row>
    <row r="39" spans="1:17" ht="13.5" thickBot="1">
      <c r="A39" s="96" t="s">
        <v>56</v>
      </c>
      <c r="B39" s="97"/>
      <c r="C39" s="97"/>
      <c r="D39" s="15"/>
      <c r="E39" s="84" t="s">
        <v>3</v>
      </c>
      <c r="F39" s="61">
        <f>F38/$N$38</f>
        <v>0.031496062992125984</v>
      </c>
      <c r="G39" s="62">
        <f aca="true" t="shared" si="11" ref="G39:M39">G38/$N$38</f>
        <v>0.08661417322834646</v>
      </c>
      <c r="H39" s="62">
        <f t="shared" si="11"/>
        <v>0.4409448818897638</v>
      </c>
      <c r="I39" s="62">
        <f t="shared" si="11"/>
        <v>0.2992125984251969</v>
      </c>
      <c r="J39" s="62">
        <f t="shared" si="11"/>
        <v>0.07086614173228346</v>
      </c>
      <c r="K39" s="62">
        <f t="shared" si="11"/>
        <v>0.05511811023622047</v>
      </c>
      <c r="L39" s="62">
        <f t="shared" si="11"/>
        <v>0.007874015748031496</v>
      </c>
      <c r="M39" s="62">
        <f t="shared" si="11"/>
        <v>0.007874015748031496</v>
      </c>
      <c r="N39" s="73">
        <f>SUM(F39:M39)</f>
        <v>1</v>
      </c>
      <c r="O39" s="77">
        <f>(($H38*5)+($I38*4)+($J38*3)+($K38*2)+($L38*1))/($H38+$I38+$J38+$K38+$L38)</f>
        <v>4.27027027027027</v>
      </c>
      <c r="P39" s="58">
        <f>(K38+L38)/(H38+I38+J38+K38+L38)</f>
        <v>0.07207207207207207</v>
      </c>
      <c r="Q39" t="s">
        <v>48</v>
      </c>
    </row>
    <row r="40" spans="1:17" ht="12.75">
      <c r="A40" s="94" t="s">
        <v>0</v>
      </c>
      <c r="B40" s="3"/>
      <c r="C40" s="3"/>
      <c r="D40" s="3"/>
      <c r="E40" s="3"/>
      <c r="F40" s="3"/>
      <c r="G40" s="3"/>
      <c r="H40" s="3"/>
      <c r="I40" s="3"/>
      <c r="J40" s="5"/>
      <c r="K40" s="5"/>
      <c r="L40" s="5"/>
      <c r="M40" s="5"/>
      <c r="N40" s="23"/>
      <c r="O40" s="23"/>
      <c r="P40" s="58">
        <f>(H38+I38+J38)/(H38+I38+J38+K38+L38)</f>
        <v>0.9279279279279279</v>
      </c>
      <c r="Q40" t="s">
        <v>98</v>
      </c>
    </row>
    <row r="42" spans="1:9" ht="13.5" thickBot="1">
      <c r="A42" s="2" t="s">
        <v>72</v>
      </c>
      <c r="B42" s="1"/>
      <c r="C42" s="1"/>
      <c r="D42" s="1"/>
      <c r="E42" s="1"/>
      <c r="F42" s="1"/>
      <c r="G42" s="1"/>
      <c r="H42" s="1"/>
      <c r="I42" s="1"/>
    </row>
    <row r="43" spans="1:13" ht="12.75">
      <c r="A43" s="47"/>
      <c r="B43" s="48"/>
      <c r="C43" s="48"/>
      <c r="D43" s="12"/>
      <c r="E43" s="85" t="s">
        <v>4</v>
      </c>
      <c r="F43" s="130" t="s">
        <v>44</v>
      </c>
      <c r="G43" s="131"/>
      <c r="H43" s="130" t="s">
        <v>33</v>
      </c>
      <c r="I43" s="131"/>
      <c r="J43" s="130" t="s">
        <v>1</v>
      </c>
      <c r="K43" s="131"/>
      <c r="L43" s="124" t="s">
        <v>5</v>
      </c>
      <c r="M43" s="125"/>
    </row>
    <row r="44" spans="1:13" ht="12.75">
      <c r="A44" s="49" t="s">
        <v>57</v>
      </c>
      <c r="B44" s="45"/>
      <c r="C44" s="45"/>
      <c r="D44" s="11"/>
      <c r="E44" s="89" t="s">
        <v>2</v>
      </c>
      <c r="F44" s="126">
        <v>86</v>
      </c>
      <c r="G44" s="127"/>
      <c r="H44" s="128">
        <v>41</v>
      </c>
      <c r="I44" s="127"/>
      <c r="J44" s="128">
        <v>0</v>
      </c>
      <c r="K44" s="127"/>
      <c r="L44" s="128">
        <f aca="true" t="shared" si="12" ref="L44:L61">SUM(F44:K44)</f>
        <v>127</v>
      </c>
      <c r="M44" s="129"/>
    </row>
    <row r="45" spans="1:13" ht="12.75">
      <c r="A45" s="99" t="s">
        <v>58</v>
      </c>
      <c r="B45" s="46"/>
      <c r="C45" s="46"/>
      <c r="D45" s="6"/>
      <c r="E45" s="82" t="s">
        <v>3</v>
      </c>
      <c r="F45" s="118">
        <f>F44/$L$44</f>
        <v>0.6771653543307087</v>
      </c>
      <c r="G45" s="119"/>
      <c r="H45" s="120">
        <f>H44/$L$44</f>
        <v>0.3228346456692913</v>
      </c>
      <c r="I45" s="119"/>
      <c r="J45" s="120">
        <f>J44/$L$44</f>
        <v>0</v>
      </c>
      <c r="K45" s="119"/>
      <c r="L45" s="120">
        <f t="shared" si="12"/>
        <v>1</v>
      </c>
      <c r="M45" s="122"/>
    </row>
    <row r="46" spans="1:13" ht="12.75">
      <c r="A46" s="49" t="s">
        <v>59</v>
      </c>
      <c r="B46" s="45"/>
      <c r="C46" s="45"/>
      <c r="D46" s="11"/>
      <c r="E46" s="90" t="s">
        <v>2</v>
      </c>
      <c r="F46" s="117">
        <v>74</v>
      </c>
      <c r="G46" s="111"/>
      <c r="H46" s="110">
        <v>53</v>
      </c>
      <c r="I46" s="111"/>
      <c r="J46" s="110">
        <v>0</v>
      </c>
      <c r="K46" s="111"/>
      <c r="L46" s="110">
        <f t="shared" si="12"/>
        <v>127</v>
      </c>
      <c r="M46" s="112"/>
    </row>
    <row r="47" spans="1:13" ht="12.75">
      <c r="A47" s="50"/>
      <c r="B47" s="46"/>
      <c r="C47" s="46"/>
      <c r="D47" s="6"/>
      <c r="E47" s="82" t="s">
        <v>3</v>
      </c>
      <c r="F47" s="118">
        <f>F46/$L$46</f>
        <v>0.5826771653543307</v>
      </c>
      <c r="G47" s="123"/>
      <c r="H47" s="120">
        <f>H46/$L$46</f>
        <v>0.41732283464566927</v>
      </c>
      <c r="I47" s="123"/>
      <c r="J47" s="120">
        <f>J46/$L$46</f>
        <v>0</v>
      </c>
      <c r="K47" s="123"/>
      <c r="L47" s="120">
        <f t="shared" si="12"/>
        <v>1</v>
      </c>
      <c r="M47" s="121"/>
    </row>
    <row r="48" spans="1:13" ht="12.75">
      <c r="A48" s="49" t="s">
        <v>60</v>
      </c>
      <c r="B48" s="45"/>
      <c r="C48" s="45"/>
      <c r="D48" s="11"/>
      <c r="E48" s="90" t="s">
        <v>2</v>
      </c>
      <c r="F48" s="117">
        <v>67</v>
      </c>
      <c r="G48" s="111"/>
      <c r="H48" s="110">
        <v>59</v>
      </c>
      <c r="I48" s="111"/>
      <c r="J48" s="110">
        <v>1</v>
      </c>
      <c r="K48" s="111"/>
      <c r="L48" s="110">
        <f t="shared" si="12"/>
        <v>127</v>
      </c>
      <c r="M48" s="112"/>
    </row>
    <row r="49" spans="1:13" ht="12.75">
      <c r="A49" s="51" t="s">
        <v>0</v>
      </c>
      <c r="B49" s="46"/>
      <c r="C49" s="46"/>
      <c r="D49" s="6"/>
      <c r="E49" s="82" t="s">
        <v>3</v>
      </c>
      <c r="F49" s="118">
        <f>F48/$L$48</f>
        <v>0.5275590551181102</v>
      </c>
      <c r="G49" s="119"/>
      <c r="H49" s="120">
        <f>H48/$L$48</f>
        <v>0.4645669291338583</v>
      </c>
      <c r="I49" s="119"/>
      <c r="J49" s="120">
        <f>J48/$L$48</f>
        <v>0.007874015748031496</v>
      </c>
      <c r="K49" s="119"/>
      <c r="L49" s="120">
        <f t="shared" si="12"/>
        <v>1</v>
      </c>
      <c r="M49" s="121"/>
    </row>
    <row r="50" spans="1:13" ht="12.75">
      <c r="A50" s="49" t="s">
        <v>61</v>
      </c>
      <c r="B50" s="45"/>
      <c r="C50" s="45"/>
      <c r="D50" s="11"/>
      <c r="E50" s="90" t="s">
        <v>2</v>
      </c>
      <c r="F50" s="117">
        <v>51</v>
      </c>
      <c r="G50" s="111"/>
      <c r="H50" s="110">
        <v>76</v>
      </c>
      <c r="I50" s="111"/>
      <c r="J50" s="110">
        <v>0</v>
      </c>
      <c r="K50" s="111"/>
      <c r="L50" s="110">
        <f t="shared" si="12"/>
        <v>127</v>
      </c>
      <c r="M50" s="112"/>
    </row>
    <row r="51" spans="1:13" ht="12.75">
      <c r="A51" s="51" t="s">
        <v>0</v>
      </c>
      <c r="B51" s="46"/>
      <c r="C51" s="46"/>
      <c r="D51" s="6"/>
      <c r="E51" s="82" t="s">
        <v>3</v>
      </c>
      <c r="F51" s="118">
        <f>F50/$L$50</f>
        <v>0.4015748031496063</v>
      </c>
      <c r="G51" s="119"/>
      <c r="H51" s="120">
        <f>H50/$L$50</f>
        <v>0.5984251968503937</v>
      </c>
      <c r="I51" s="119"/>
      <c r="J51" s="120">
        <f>J50/$L$50</f>
        <v>0</v>
      </c>
      <c r="K51" s="119"/>
      <c r="L51" s="120">
        <f t="shared" si="12"/>
        <v>1</v>
      </c>
      <c r="M51" s="122"/>
    </row>
    <row r="52" spans="1:13" ht="12.75">
      <c r="A52" s="49" t="s">
        <v>62</v>
      </c>
      <c r="B52" s="45"/>
      <c r="C52" s="45"/>
      <c r="D52" s="11"/>
      <c r="E52" s="90" t="s">
        <v>2</v>
      </c>
      <c r="F52" s="117">
        <v>102</v>
      </c>
      <c r="G52" s="111"/>
      <c r="H52" s="110">
        <v>24</v>
      </c>
      <c r="I52" s="111"/>
      <c r="J52" s="110">
        <v>1</v>
      </c>
      <c r="K52" s="111"/>
      <c r="L52" s="110">
        <f t="shared" si="12"/>
        <v>127</v>
      </c>
      <c r="M52" s="112"/>
    </row>
    <row r="53" spans="1:13" ht="12.75">
      <c r="A53" s="51" t="s">
        <v>0</v>
      </c>
      <c r="B53" s="46"/>
      <c r="C53" s="46"/>
      <c r="D53" s="6"/>
      <c r="E53" s="82" t="s">
        <v>3</v>
      </c>
      <c r="F53" s="118">
        <f>F52/$L$52</f>
        <v>0.8031496062992126</v>
      </c>
      <c r="G53" s="119"/>
      <c r="H53" s="120">
        <f>H52/$L$52</f>
        <v>0.1889763779527559</v>
      </c>
      <c r="I53" s="119"/>
      <c r="J53" s="120">
        <f>J52/$L$52</f>
        <v>0.007874015748031496</v>
      </c>
      <c r="K53" s="119"/>
      <c r="L53" s="120">
        <f t="shared" si="12"/>
        <v>1</v>
      </c>
      <c r="M53" s="121"/>
    </row>
    <row r="54" spans="1:13" ht="12.75">
      <c r="A54" s="49" t="s">
        <v>63</v>
      </c>
      <c r="B54" s="45"/>
      <c r="C54" s="45"/>
      <c r="D54" s="11"/>
      <c r="E54" s="90" t="s">
        <v>2</v>
      </c>
      <c r="F54" s="117">
        <v>34</v>
      </c>
      <c r="G54" s="111"/>
      <c r="H54" s="110">
        <v>93</v>
      </c>
      <c r="I54" s="111"/>
      <c r="J54" s="110">
        <v>0</v>
      </c>
      <c r="K54" s="111"/>
      <c r="L54" s="110">
        <f t="shared" si="12"/>
        <v>127</v>
      </c>
      <c r="M54" s="112"/>
    </row>
    <row r="55" spans="1:13" ht="12.75">
      <c r="A55" s="51"/>
      <c r="B55" s="46"/>
      <c r="C55" s="46"/>
      <c r="D55" s="6"/>
      <c r="E55" s="83" t="s">
        <v>3</v>
      </c>
      <c r="F55" s="118">
        <f>F54/$L$54</f>
        <v>0.2677165354330709</v>
      </c>
      <c r="G55" s="119"/>
      <c r="H55" s="120">
        <f>H54/$L$54</f>
        <v>0.7322834645669292</v>
      </c>
      <c r="I55" s="119"/>
      <c r="J55" s="120">
        <f>J54/$L$54</f>
        <v>0</v>
      </c>
      <c r="K55" s="119"/>
      <c r="L55" s="120">
        <f t="shared" si="12"/>
        <v>1</v>
      </c>
      <c r="M55" s="121"/>
    </row>
    <row r="56" spans="1:13" ht="12.75">
      <c r="A56" s="49" t="s">
        <v>65</v>
      </c>
      <c r="B56" s="45"/>
      <c r="C56" s="45"/>
      <c r="D56" s="11"/>
      <c r="E56" s="90" t="s">
        <v>2</v>
      </c>
      <c r="F56" s="117">
        <v>87</v>
      </c>
      <c r="G56" s="111"/>
      <c r="H56" s="110">
        <v>39</v>
      </c>
      <c r="I56" s="111"/>
      <c r="J56" s="110">
        <v>1</v>
      </c>
      <c r="K56" s="111"/>
      <c r="L56" s="110">
        <f t="shared" si="12"/>
        <v>127</v>
      </c>
      <c r="M56" s="112"/>
    </row>
    <row r="57" spans="1:13" ht="12.75">
      <c r="A57" s="100" t="s">
        <v>68</v>
      </c>
      <c r="B57" s="101"/>
      <c r="C57" s="101"/>
      <c r="D57" s="6"/>
      <c r="E57" s="83" t="s">
        <v>3</v>
      </c>
      <c r="F57" s="118">
        <f>F56/$L$56</f>
        <v>0.6850393700787402</v>
      </c>
      <c r="G57" s="119"/>
      <c r="H57" s="120">
        <f>H56/$L$56</f>
        <v>0.30708661417322836</v>
      </c>
      <c r="I57" s="119"/>
      <c r="J57" s="120">
        <f>J56/$L$56</f>
        <v>0.007874015748031496</v>
      </c>
      <c r="K57" s="119"/>
      <c r="L57" s="120">
        <f t="shared" si="12"/>
        <v>1</v>
      </c>
      <c r="M57" s="121"/>
    </row>
    <row r="58" spans="1:13" ht="12.75">
      <c r="A58" s="49" t="s">
        <v>64</v>
      </c>
      <c r="B58" s="45"/>
      <c r="C58" s="45"/>
      <c r="D58" s="11"/>
      <c r="E58" s="90" t="s">
        <v>2</v>
      </c>
      <c r="F58" s="117">
        <v>63</v>
      </c>
      <c r="G58" s="111"/>
      <c r="H58" s="110">
        <v>64</v>
      </c>
      <c r="I58" s="111"/>
      <c r="J58" s="110">
        <v>0</v>
      </c>
      <c r="K58" s="111"/>
      <c r="L58" s="110">
        <f t="shared" si="12"/>
        <v>127</v>
      </c>
      <c r="M58" s="112"/>
    </row>
    <row r="59" spans="1:13" ht="12.75">
      <c r="A59" s="51" t="s">
        <v>0</v>
      </c>
      <c r="B59" s="46"/>
      <c r="C59" s="46"/>
      <c r="D59" s="6"/>
      <c r="E59" s="83" t="s">
        <v>3</v>
      </c>
      <c r="F59" s="118">
        <f>F58/$L$58</f>
        <v>0.49606299212598426</v>
      </c>
      <c r="G59" s="119"/>
      <c r="H59" s="120">
        <f>H58/$L$58</f>
        <v>0.5039370078740157</v>
      </c>
      <c r="I59" s="119"/>
      <c r="J59" s="120">
        <f>J58/$L$58</f>
        <v>0</v>
      </c>
      <c r="K59" s="119"/>
      <c r="L59" s="120">
        <f t="shared" si="12"/>
        <v>1</v>
      </c>
      <c r="M59" s="121"/>
    </row>
    <row r="60" spans="1:13" ht="12.75">
      <c r="A60" s="49" t="s">
        <v>67</v>
      </c>
      <c r="B60" s="45"/>
      <c r="C60" s="102"/>
      <c r="D60" s="7"/>
      <c r="E60" s="90" t="s">
        <v>2</v>
      </c>
      <c r="F60" s="117">
        <v>90</v>
      </c>
      <c r="G60" s="111"/>
      <c r="H60" s="110">
        <v>36</v>
      </c>
      <c r="I60" s="111"/>
      <c r="J60" s="110">
        <v>1</v>
      </c>
      <c r="K60" s="111"/>
      <c r="L60" s="110">
        <f t="shared" si="12"/>
        <v>127</v>
      </c>
      <c r="M60" s="112"/>
    </row>
    <row r="61" spans="1:13" ht="12.75">
      <c r="A61" s="103" t="s">
        <v>66</v>
      </c>
      <c r="B61" s="45"/>
      <c r="C61" s="45"/>
      <c r="D61" s="7"/>
      <c r="E61" s="82" t="s">
        <v>3</v>
      </c>
      <c r="F61" s="118">
        <f>F60/$L$60</f>
        <v>0.7086614173228346</v>
      </c>
      <c r="G61" s="119"/>
      <c r="H61" s="120">
        <f>H60/$L$60</f>
        <v>0.28346456692913385</v>
      </c>
      <c r="I61" s="119"/>
      <c r="J61" s="120">
        <f>J60/$L$60</f>
        <v>0.007874015748031496</v>
      </c>
      <c r="K61" s="119"/>
      <c r="L61" s="120">
        <f t="shared" si="12"/>
        <v>1</v>
      </c>
      <c r="M61" s="121"/>
    </row>
    <row r="62" spans="1:13" ht="12.75">
      <c r="A62" s="49" t="s">
        <v>69</v>
      </c>
      <c r="B62" s="45"/>
      <c r="C62" s="45"/>
      <c r="D62" s="11"/>
      <c r="E62" s="90" t="s">
        <v>2</v>
      </c>
      <c r="F62" s="117">
        <v>87</v>
      </c>
      <c r="G62" s="111"/>
      <c r="H62" s="110">
        <v>40</v>
      </c>
      <c r="I62" s="111"/>
      <c r="J62" s="110">
        <v>0</v>
      </c>
      <c r="K62" s="111"/>
      <c r="L62" s="110">
        <f>SUM(F62:K62)</f>
        <v>127</v>
      </c>
      <c r="M62" s="112"/>
    </row>
    <row r="63" spans="1:13" ht="12.75">
      <c r="A63" s="51" t="s">
        <v>34</v>
      </c>
      <c r="B63" s="46"/>
      <c r="C63" s="46"/>
      <c r="D63" s="6"/>
      <c r="E63" s="83" t="s">
        <v>3</v>
      </c>
      <c r="F63" s="118">
        <f>F62/$L$62</f>
        <v>0.6850393700787402</v>
      </c>
      <c r="G63" s="119"/>
      <c r="H63" s="120">
        <f>H62/$L$62</f>
        <v>0.31496062992125984</v>
      </c>
      <c r="I63" s="119"/>
      <c r="J63" s="120">
        <f>J62/$L$62</f>
        <v>0</v>
      </c>
      <c r="K63" s="119"/>
      <c r="L63" s="120">
        <f>SUM(F63:K63)</f>
        <v>1</v>
      </c>
      <c r="M63" s="121"/>
    </row>
    <row r="64" spans="1:13" ht="12.75">
      <c r="A64" s="49" t="s">
        <v>71</v>
      </c>
      <c r="B64" s="45"/>
      <c r="C64" s="45"/>
      <c r="D64" s="7"/>
      <c r="E64" s="90" t="s">
        <v>2</v>
      </c>
      <c r="F64" s="117">
        <v>102</v>
      </c>
      <c r="G64" s="111"/>
      <c r="H64" s="110">
        <v>24</v>
      </c>
      <c r="I64" s="111"/>
      <c r="J64" s="110">
        <v>1</v>
      </c>
      <c r="K64" s="111"/>
      <c r="L64" s="110">
        <f>SUM(F64:K64)</f>
        <v>127</v>
      </c>
      <c r="M64" s="112"/>
    </row>
    <row r="65" spans="1:13" ht="13.5" thickBot="1">
      <c r="A65" s="52" t="s">
        <v>70</v>
      </c>
      <c r="B65" s="53"/>
      <c r="C65" s="53"/>
      <c r="D65" s="35"/>
      <c r="E65" s="84" t="s">
        <v>3</v>
      </c>
      <c r="F65" s="113">
        <f>F64/$L$64</f>
        <v>0.8031496062992126</v>
      </c>
      <c r="G65" s="114"/>
      <c r="H65" s="115">
        <f>H64/$L$64</f>
        <v>0.1889763779527559</v>
      </c>
      <c r="I65" s="114"/>
      <c r="J65" s="115">
        <f>J64/$L$64</f>
        <v>0.007874015748031496</v>
      </c>
      <c r="K65" s="114"/>
      <c r="L65" s="115">
        <f>SUM(F65:K65)</f>
        <v>1</v>
      </c>
      <c r="M65" s="116"/>
    </row>
    <row r="66" spans="1:15" ht="12.75">
      <c r="A66" s="94" t="s">
        <v>0</v>
      </c>
      <c r="B66" s="3"/>
      <c r="C66" s="3"/>
      <c r="D66" s="3"/>
      <c r="E66" s="3"/>
      <c r="F66" s="3"/>
      <c r="G66" s="3"/>
      <c r="H66" s="3"/>
      <c r="I66" s="3"/>
      <c r="J66" s="5"/>
      <c r="K66" s="5"/>
      <c r="L66" s="5"/>
      <c r="M66" s="5"/>
      <c r="N66" s="23"/>
      <c r="O66" s="23"/>
    </row>
    <row r="68" spans="1:9" ht="14.25" thickBot="1">
      <c r="A68" s="2" t="s">
        <v>35</v>
      </c>
      <c r="B68" s="1"/>
      <c r="C68" s="1"/>
      <c r="D68" s="1"/>
      <c r="E68" s="1"/>
      <c r="F68" s="1"/>
      <c r="G68" s="1"/>
      <c r="H68" s="1"/>
      <c r="I68" s="1"/>
    </row>
    <row r="69" spans="1:15" ht="25.5">
      <c r="A69" s="29"/>
      <c r="B69" s="12"/>
      <c r="C69" s="12"/>
      <c r="D69" s="12"/>
      <c r="E69" s="85" t="s">
        <v>4</v>
      </c>
      <c r="F69" s="86" t="s">
        <v>36</v>
      </c>
      <c r="G69" s="87" t="s">
        <v>37</v>
      </c>
      <c r="H69" s="87" t="s">
        <v>38</v>
      </c>
      <c r="I69" s="88" t="s">
        <v>39</v>
      </c>
      <c r="J69" s="87" t="s">
        <v>40</v>
      </c>
      <c r="K69" s="87" t="s">
        <v>12</v>
      </c>
      <c r="L69" s="87" t="s">
        <v>1</v>
      </c>
      <c r="M69" s="87" t="s">
        <v>5</v>
      </c>
      <c r="N69" s="81" t="s">
        <v>13</v>
      </c>
      <c r="O69" s="107"/>
    </row>
    <row r="70" spans="1:15" ht="13.5">
      <c r="A70" s="14" t="s">
        <v>94</v>
      </c>
      <c r="B70" s="7"/>
      <c r="C70" s="7"/>
      <c r="D70" s="7"/>
      <c r="E70" s="82" t="s">
        <v>2</v>
      </c>
      <c r="F70" s="16">
        <v>46</v>
      </c>
      <c r="G70" s="8">
        <v>23</v>
      </c>
      <c r="H70" s="8">
        <v>22</v>
      </c>
      <c r="I70" s="8">
        <v>7</v>
      </c>
      <c r="J70" s="8">
        <v>9</v>
      </c>
      <c r="K70" s="8">
        <v>18</v>
      </c>
      <c r="L70" s="8">
        <v>2</v>
      </c>
      <c r="M70" s="8">
        <f>SUM(F70:L70)</f>
        <v>127</v>
      </c>
      <c r="N70" s="22">
        <f>((F70*5)+(G70*4)+(H70*3)+(I70*2)+(J70*1))/(F70+G70+H70+I70+J70)</f>
        <v>3.8411214953271027</v>
      </c>
      <c r="O70" s="66"/>
    </row>
    <row r="71" spans="1:15" ht="13.5">
      <c r="A71" s="13" t="s">
        <v>41</v>
      </c>
      <c r="B71" s="6"/>
      <c r="C71" s="6"/>
      <c r="D71" s="6"/>
      <c r="E71" s="83" t="s">
        <v>3</v>
      </c>
      <c r="F71" s="63">
        <f aca="true" t="shared" si="13" ref="F71:L71">F70/$M$70</f>
        <v>0.36220472440944884</v>
      </c>
      <c r="G71" s="60">
        <f t="shared" si="13"/>
        <v>0.18110236220472442</v>
      </c>
      <c r="H71" s="60">
        <f t="shared" si="13"/>
        <v>0.1732283464566929</v>
      </c>
      <c r="I71" s="60">
        <f t="shared" si="13"/>
        <v>0.05511811023622047</v>
      </c>
      <c r="J71" s="60">
        <f t="shared" si="13"/>
        <v>0.07086614173228346</v>
      </c>
      <c r="K71" s="60">
        <f t="shared" si="13"/>
        <v>0.14173228346456693</v>
      </c>
      <c r="L71" s="60">
        <f t="shared" si="13"/>
        <v>0.015748031496062992</v>
      </c>
      <c r="M71" s="60">
        <f>SUM(F71:L71)</f>
        <v>1</v>
      </c>
      <c r="N71" s="30"/>
      <c r="O71" s="67"/>
    </row>
    <row r="72" spans="1:15" ht="13.5">
      <c r="A72" s="14" t="s">
        <v>95</v>
      </c>
      <c r="B72" s="7"/>
      <c r="C72" s="7"/>
      <c r="D72" s="7"/>
      <c r="E72" s="82" t="s">
        <v>2</v>
      </c>
      <c r="F72" s="10">
        <v>16</v>
      </c>
      <c r="G72" s="9">
        <v>16</v>
      </c>
      <c r="H72" s="9">
        <v>20</v>
      </c>
      <c r="I72" s="9">
        <v>14</v>
      </c>
      <c r="J72" s="9">
        <v>22</v>
      </c>
      <c r="K72" s="9">
        <v>38</v>
      </c>
      <c r="L72" s="9">
        <v>1</v>
      </c>
      <c r="M72" s="9">
        <f aca="true" t="shared" si="14" ref="M72:M77">SUM(F72:L72)</f>
        <v>127</v>
      </c>
      <c r="N72" s="32">
        <f>((F72*5)+(G72*4)+(H72*3)+(I72*2)+(J72*1))/(F72+G72+H72+I72+J72)</f>
        <v>2.8863636363636362</v>
      </c>
      <c r="O72" s="66"/>
    </row>
    <row r="73" spans="1:15" ht="13.5">
      <c r="A73" s="13" t="s">
        <v>0</v>
      </c>
      <c r="B73" s="6"/>
      <c r="C73" s="6"/>
      <c r="D73" s="6"/>
      <c r="E73" s="83" t="s">
        <v>3</v>
      </c>
      <c r="F73" s="63">
        <f aca="true" t="shared" si="15" ref="F73:L73">F72/$M$72</f>
        <v>0.12598425196850394</v>
      </c>
      <c r="G73" s="60">
        <f t="shared" si="15"/>
        <v>0.12598425196850394</v>
      </c>
      <c r="H73" s="60">
        <f t="shared" si="15"/>
        <v>0.15748031496062992</v>
      </c>
      <c r="I73" s="60">
        <f t="shared" si="15"/>
        <v>0.11023622047244094</v>
      </c>
      <c r="J73" s="60">
        <f t="shared" si="15"/>
        <v>0.1732283464566929</v>
      </c>
      <c r="K73" s="60">
        <f t="shared" si="15"/>
        <v>0.2992125984251969</v>
      </c>
      <c r="L73" s="60">
        <f t="shared" si="15"/>
        <v>0.007874015748031496</v>
      </c>
      <c r="M73" s="60">
        <f t="shared" si="14"/>
        <v>1</v>
      </c>
      <c r="N73" s="30"/>
      <c r="O73" s="67"/>
    </row>
    <row r="74" spans="1:15" ht="13.5">
      <c r="A74" s="14" t="s">
        <v>96</v>
      </c>
      <c r="B74" s="7"/>
      <c r="C74" s="7"/>
      <c r="D74" s="7"/>
      <c r="E74" s="82" t="s">
        <v>2</v>
      </c>
      <c r="F74" s="10">
        <v>75</v>
      </c>
      <c r="G74" s="9">
        <v>22</v>
      </c>
      <c r="H74" s="9">
        <v>14</v>
      </c>
      <c r="I74" s="9">
        <v>5</v>
      </c>
      <c r="J74" s="9">
        <v>5</v>
      </c>
      <c r="K74" s="9">
        <v>5</v>
      </c>
      <c r="L74" s="9">
        <v>1</v>
      </c>
      <c r="M74" s="9">
        <f t="shared" si="14"/>
        <v>127</v>
      </c>
      <c r="N74" s="32">
        <f>((F74*5)+(G74*4)+(H74*3)+(I74*2)+(J74*1))/(F74+G74+H74+I74+J74)</f>
        <v>4.297520661157025</v>
      </c>
      <c r="O74" s="66"/>
    </row>
    <row r="75" spans="1:15" ht="13.5">
      <c r="A75" s="13" t="s">
        <v>42</v>
      </c>
      <c r="B75" s="6"/>
      <c r="C75" s="6"/>
      <c r="D75" s="6"/>
      <c r="E75" s="83" t="s">
        <v>3</v>
      </c>
      <c r="F75" s="63">
        <f aca="true" t="shared" si="16" ref="F75:L75">F74/$M$74</f>
        <v>0.5905511811023622</v>
      </c>
      <c r="G75" s="60">
        <f t="shared" si="16"/>
        <v>0.1732283464566929</v>
      </c>
      <c r="H75" s="60">
        <f t="shared" si="16"/>
        <v>0.11023622047244094</v>
      </c>
      <c r="I75" s="60">
        <f t="shared" si="16"/>
        <v>0.03937007874015748</v>
      </c>
      <c r="J75" s="60">
        <f t="shared" si="16"/>
        <v>0.03937007874015748</v>
      </c>
      <c r="K75" s="60">
        <f t="shared" si="16"/>
        <v>0.03937007874015748</v>
      </c>
      <c r="L75" s="60">
        <f t="shared" si="16"/>
        <v>0.007874015748031496</v>
      </c>
      <c r="M75" s="60">
        <f t="shared" si="14"/>
        <v>1.0000000000000002</v>
      </c>
      <c r="N75" s="30"/>
      <c r="O75" s="67"/>
    </row>
    <row r="76" spans="1:15" ht="13.5">
      <c r="A76" s="14" t="s">
        <v>97</v>
      </c>
      <c r="B76" s="7"/>
      <c r="C76" s="7"/>
      <c r="D76" s="7"/>
      <c r="E76" s="82" t="s">
        <v>2</v>
      </c>
      <c r="F76" s="10">
        <v>49</v>
      </c>
      <c r="G76" s="9">
        <v>35</v>
      </c>
      <c r="H76" s="9">
        <v>21</v>
      </c>
      <c r="I76" s="9">
        <v>11</v>
      </c>
      <c r="J76" s="9">
        <v>4</v>
      </c>
      <c r="K76" s="9">
        <v>7</v>
      </c>
      <c r="L76" s="9">
        <v>0</v>
      </c>
      <c r="M76" s="9">
        <f t="shared" si="14"/>
        <v>127</v>
      </c>
      <c r="N76" s="32">
        <f>((F76*5)+(G76*4)+(H76*3)+(I76*2)+(J76*1))/(F76+G76+H76+I76+J76)</f>
        <v>3.95</v>
      </c>
      <c r="O76" s="66"/>
    </row>
    <row r="77" spans="1:15" ht="14.25" thickBot="1">
      <c r="A77" s="34" t="s">
        <v>43</v>
      </c>
      <c r="B77" s="35"/>
      <c r="C77" s="35"/>
      <c r="D77" s="35"/>
      <c r="E77" s="84" t="s">
        <v>3</v>
      </c>
      <c r="F77" s="64">
        <f aca="true" t="shared" si="17" ref="F77:L77">F76/$M$76</f>
        <v>0.3858267716535433</v>
      </c>
      <c r="G77" s="62">
        <f t="shared" si="17"/>
        <v>0.2755905511811024</v>
      </c>
      <c r="H77" s="62">
        <f t="shared" si="17"/>
        <v>0.16535433070866143</v>
      </c>
      <c r="I77" s="62">
        <f t="shared" si="17"/>
        <v>0.08661417322834646</v>
      </c>
      <c r="J77" s="62">
        <f t="shared" si="17"/>
        <v>0.031496062992125984</v>
      </c>
      <c r="K77" s="62">
        <f t="shared" si="17"/>
        <v>0.05511811023622047</v>
      </c>
      <c r="L77" s="62">
        <f t="shared" si="17"/>
        <v>0</v>
      </c>
      <c r="M77" s="62">
        <f t="shared" si="14"/>
        <v>0.9999999999999999</v>
      </c>
      <c r="N77" s="54"/>
      <c r="O77" s="67"/>
    </row>
    <row r="78" spans="1:15" ht="12.75">
      <c r="A78" s="94" t="s">
        <v>0</v>
      </c>
      <c r="B78" s="3"/>
      <c r="C78" s="3"/>
      <c r="D78" s="3"/>
      <c r="E78" s="3"/>
      <c r="F78" s="3"/>
      <c r="G78" s="3"/>
      <c r="H78" s="3"/>
      <c r="I78" s="3"/>
      <c r="J78" s="5"/>
      <c r="K78" s="5"/>
      <c r="L78" s="5"/>
      <c r="M78" s="5"/>
      <c r="N78" s="23"/>
      <c r="O78" s="23"/>
    </row>
    <row r="79" spans="1:15" ht="12.75">
      <c r="A79" s="94" t="s">
        <v>0</v>
      </c>
      <c r="B79" s="3"/>
      <c r="C79" s="3"/>
      <c r="D79" s="3"/>
      <c r="E79" s="3"/>
      <c r="F79" s="3"/>
      <c r="G79" s="3"/>
      <c r="H79" s="3"/>
      <c r="I79" s="3"/>
      <c r="J79" s="5"/>
      <c r="K79" s="5"/>
      <c r="L79" s="5"/>
      <c r="M79" s="5"/>
      <c r="N79" s="23"/>
      <c r="O79" s="23"/>
    </row>
    <row r="81" spans="1:9" ht="13.5" thickBot="1">
      <c r="A81" s="2" t="s">
        <v>7</v>
      </c>
      <c r="B81" s="1"/>
      <c r="C81" s="1"/>
      <c r="D81" s="1"/>
      <c r="E81" s="1"/>
      <c r="F81" s="1"/>
      <c r="G81" s="1"/>
      <c r="H81" s="1"/>
      <c r="I81" s="1"/>
    </row>
    <row r="82" spans="1:15" ht="51">
      <c r="A82" s="29"/>
      <c r="B82" s="12"/>
      <c r="C82" s="12"/>
      <c r="D82" s="12"/>
      <c r="E82" s="85" t="s">
        <v>4</v>
      </c>
      <c r="F82" s="86" t="s">
        <v>19</v>
      </c>
      <c r="G82" s="87" t="s">
        <v>20</v>
      </c>
      <c r="H82" s="87" t="s">
        <v>21</v>
      </c>
      <c r="I82" s="88" t="s">
        <v>23</v>
      </c>
      <c r="J82" s="87" t="s">
        <v>22</v>
      </c>
      <c r="K82" s="87" t="s">
        <v>24</v>
      </c>
      <c r="L82" s="87" t="s">
        <v>1</v>
      </c>
      <c r="M82" s="87" t="s">
        <v>5</v>
      </c>
      <c r="N82" s="81" t="s">
        <v>13</v>
      </c>
      <c r="O82" s="107"/>
    </row>
    <row r="83" spans="1:15" ht="13.5">
      <c r="A83" s="14" t="s">
        <v>73</v>
      </c>
      <c r="B83" s="7"/>
      <c r="C83" s="7"/>
      <c r="D83" s="7"/>
      <c r="E83" s="82" t="s">
        <v>2</v>
      </c>
      <c r="F83" s="16">
        <v>32</v>
      </c>
      <c r="G83" s="8">
        <v>60</v>
      </c>
      <c r="H83" s="8">
        <v>16</v>
      </c>
      <c r="I83" s="8">
        <v>8</v>
      </c>
      <c r="J83" s="8">
        <v>1</v>
      </c>
      <c r="K83" s="8">
        <v>9</v>
      </c>
      <c r="L83" s="8">
        <v>1</v>
      </c>
      <c r="M83" s="8">
        <f>SUM(F83:L83)</f>
        <v>127</v>
      </c>
      <c r="N83" s="22">
        <f>((F83*5)+(G83*4)+(H83*3)+(I83*2)+(J83*1))/(F83+G83+H83+I83+J83)</f>
        <v>3.9743589743589745</v>
      </c>
      <c r="O83" s="66"/>
    </row>
    <row r="84" spans="1:19" ht="13.5">
      <c r="A84" s="13" t="s">
        <v>87</v>
      </c>
      <c r="B84" s="6"/>
      <c r="C84" s="6"/>
      <c r="D84" s="6"/>
      <c r="E84" s="83" t="s">
        <v>3</v>
      </c>
      <c r="F84" s="63">
        <f aca="true" t="shared" si="18" ref="F84:K84">F83/$M$83</f>
        <v>0.25196850393700787</v>
      </c>
      <c r="G84" s="60">
        <f t="shared" si="18"/>
        <v>0.47244094488188976</v>
      </c>
      <c r="H84" s="60">
        <f t="shared" si="18"/>
        <v>0.12598425196850394</v>
      </c>
      <c r="I84" s="60">
        <f t="shared" si="18"/>
        <v>0.06299212598425197</v>
      </c>
      <c r="J84" s="60">
        <f t="shared" si="18"/>
        <v>0.007874015748031496</v>
      </c>
      <c r="K84" s="60">
        <f t="shared" si="18"/>
        <v>0.07086614173228346</v>
      </c>
      <c r="L84" s="60">
        <f>L83/$M$83</f>
        <v>0.007874015748031496</v>
      </c>
      <c r="M84" s="60">
        <f>SUM(F84:L84)</f>
        <v>1</v>
      </c>
      <c r="N84" s="30" t="s">
        <v>34</v>
      </c>
      <c r="O84" s="67"/>
      <c r="P84" s="56">
        <f>(F83+G83+H83)/(F83+G83+H83+I83+J83)</f>
        <v>0.9230769230769231</v>
      </c>
      <c r="Q84" s="56">
        <f>(I83+J83)/(G83+H83+I83+J83+K83)</f>
        <v>0.09574468085106383</v>
      </c>
      <c r="R84" s="55">
        <f>125/127</f>
        <v>0.984251968503937</v>
      </c>
      <c r="S84" s="55">
        <f>106/108</f>
        <v>0.9814814814814815</v>
      </c>
    </row>
    <row r="85" spans="1:19" ht="12.75">
      <c r="A85" s="14"/>
      <c r="B85" s="7"/>
      <c r="C85" s="7"/>
      <c r="D85" s="7"/>
      <c r="E85" s="82"/>
      <c r="F85" s="24"/>
      <c r="G85" s="25"/>
      <c r="H85" s="25"/>
      <c r="I85" s="25"/>
      <c r="J85" s="25"/>
      <c r="K85" s="25"/>
      <c r="L85" s="25"/>
      <c r="M85" s="25"/>
      <c r="N85" s="31"/>
      <c r="O85" s="68"/>
      <c r="P85" s="56"/>
      <c r="R85" s="55">
        <f>119/127</f>
        <v>0.937007874015748</v>
      </c>
      <c r="S85" s="55">
        <f>96/108</f>
        <v>0.8888888888888888</v>
      </c>
    </row>
    <row r="86" spans="1:19" ht="13.5">
      <c r="A86" s="14" t="s">
        <v>74</v>
      </c>
      <c r="B86" s="7"/>
      <c r="C86" s="7"/>
      <c r="D86" s="7"/>
      <c r="E86" s="82" t="s">
        <v>2</v>
      </c>
      <c r="F86" s="10">
        <v>24</v>
      </c>
      <c r="G86" s="9">
        <v>43</v>
      </c>
      <c r="H86" s="9">
        <v>29</v>
      </c>
      <c r="I86" s="9">
        <v>19</v>
      </c>
      <c r="J86" s="9">
        <v>1</v>
      </c>
      <c r="K86" s="9">
        <v>10</v>
      </c>
      <c r="L86" s="9">
        <v>1</v>
      </c>
      <c r="M86" s="9">
        <f>SUM(F86:L86)</f>
        <v>127</v>
      </c>
      <c r="N86" s="32">
        <f>((F86*5)+(G86*4)+(H86*3)+(I86*2)+(J86*1))/(F86+G86+H86+I86+J86)</f>
        <v>3.603448275862069</v>
      </c>
      <c r="O86" s="66"/>
      <c r="P86" s="56"/>
      <c r="R86" s="55">
        <f>117/127</f>
        <v>0.9212598425196851</v>
      </c>
      <c r="S86" s="55">
        <f>98/108</f>
        <v>0.9074074074074074</v>
      </c>
    </row>
    <row r="87" spans="1:19" ht="13.5">
      <c r="A87" s="13" t="s">
        <v>86</v>
      </c>
      <c r="B87" s="6"/>
      <c r="C87" s="6"/>
      <c r="D87" s="6"/>
      <c r="E87" s="83" t="s">
        <v>3</v>
      </c>
      <c r="F87" s="63">
        <f aca="true" t="shared" si="19" ref="F87:K87">F86/$M$86</f>
        <v>0.1889763779527559</v>
      </c>
      <c r="G87" s="60">
        <f t="shared" si="19"/>
        <v>0.33858267716535434</v>
      </c>
      <c r="H87" s="60">
        <f t="shared" si="19"/>
        <v>0.2283464566929134</v>
      </c>
      <c r="I87" s="60">
        <f t="shared" si="19"/>
        <v>0.14960629921259844</v>
      </c>
      <c r="J87" s="60">
        <f t="shared" si="19"/>
        <v>0.007874015748031496</v>
      </c>
      <c r="K87" s="60">
        <f t="shared" si="19"/>
        <v>0.07874015748031496</v>
      </c>
      <c r="L87" s="60">
        <f>L86/$M$86</f>
        <v>0.007874015748031496</v>
      </c>
      <c r="M87" s="60">
        <f>SUM(F87:L87)</f>
        <v>0.9999999999999999</v>
      </c>
      <c r="N87" s="30"/>
      <c r="O87" s="67"/>
      <c r="P87" s="56">
        <f>(F86+G86+H86)/(F86+G86+H86+I86+J86)</f>
        <v>0.8275862068965517</v>
      </c>
      <c r="Q87" s="57">
        <f>(I86+J86)/(G86+H86+I86+J86+K86)</f>
        <v>0.19607843137254902</v>
      </c>
      <c r="R87" s="55">
        <f>96/127</f>
        <v>0.7559055118110236</v>
      </c>
      <c r="S87" s="55">
        <f>74/108</f>
        <v>0.6851851851851852</v>
      </c>
    </row>
    <row r="88" spans="1:19" ht="13.5">
      <c r="A88" s="14"/>
      <c r="B88" s="7"/>
      <c r="C88" s="7"/>
      <c r="D88" s="7"/>
      <c r="E88" s="82"/>
      <c r="F88" s="26"/>
      <c r="G88" s="27"/>
      <c r="H88" s="27"/>
      <c r="I88" s="27"/>
      <c r="J88" s="27"/>
      <c r="K88" s="27"/>
      <c r="L88" s="27"/>
      <c r="M88" s="27"/>
      <c r="N88" s="33"/>
      <c r="O88" s="67"/>
      <c r="P88" s="56"/>
      <c r="Q88" s="57"/>
      <c r="R88" s="55">
        <f>91/127</f>
        <v>0.7165354330708661</v>
      </c>
      <c r="S88" s="55">
        <f>78/108</f>
        <v>0.7222222222222222</v>
      </c>
    </row>
    <row r="89" spans="1:19" ht="13.5">
      <c r="A89" s="14" t="s">
        <v>75</v>
      </c>
      <c r="B89" s="7"/>
      <c r="C89" s="7"/>
      <c r="D89" s="7"/>
      <c r="E89" s="82" t="s">
        <v>2</v>
      </c>
      <c r="F89" s="10">
        <v>25</v>
      </c>
      <c r="G89" s="9">
        <v>47</v>
      </c>
      <c r="H89" s="9">
        <v>36</v>
      </c>
      <c r="I89" s="9">
        <v>11</v>
      </c>
      <c r="J89" s="9">
        <v>1</v>
      </c>
      <c r="K89" s="9">
        <v>4</v>
      </c>
      <c r="L89" s="9">
        <v>3</v>
      </c>
      <c r="M89" s="9">
        <f>SUM(F89:L89)</f>
        <v>127</v>
      </c>
      <c r="N89" s="32">
        <f>((F89*5)+(G89*4)+(H89*3)+(I89*2)+(J89*1))/(F89+G89+H89+I89+J89)</f>
        <v>3.7</v>
      </c>
      <c r="O89" s="66"/>
      <c r="P89" s="56"/>
      <c r="Q89" s="57"/>
      <c r="R89" s="55">
        <f>72/127</f>
        <v>0.5669291338582677</v>
      </c>
      <c r="S89" s="55">
        <f>62/108</f>
        <v>0.5740740740740741</v>
      </c>
    </row>
    <row r="90" spans="1:19" ht="13.5">
      <c r="A90" s="13" t="s">
        <v>85</v>
      </c>
      <c r="B90" s="6"/>
      <c r="C90" s="6"/>
      <c r="D90" s="6"/>
      <c r="E90" s="83" t="s">
        <v>3</v>
      </c>
      <c r="F90" s="63">
        <f aca="true" t="shared" si="20" ref="F90:K90">F89/$M$89</f>
        <v>0.1968503937007874</v>
      </c>
      <c r="G90" s="60">
        <f t="shared" si="20"/>
        <v>0.3700787401574803</v>
      </c>
      <c r="H90" s="60">
        <f t="shared" si="20"/>
        <v>0.28346456692913385</v>
      </c>
      <c r="I90" s="60">
        <f t="shared" si="20"/>
        <v>0.08661417322834646</v>
      </c>
      <c r="J90" s="60">
        <f t="shared" si="20"/>
        <v>0.007874015748031496</v>
      </c>
      <c r="K90" s="60">
        <f t="shared" si="20"/>
        <v>0.031496062992125984</v>
      </c>
      <c r="L90" s="60">
        <f>L89/$M$89</f>
        <v>0.023622047244094488</v>
      </c>
      <c r="M90" s="60">
        <f>SUM(F90:L90)</f>
        <v>1</v>
      </c>
      <c r="N90" s="30"/>
      <c r="O90" s="67"/>
      <c r="P90" s="56">
        <f>(F89+G89+H89)/(F89+G89+H89+I89+J89)</f>
        <v>0.9</v>
      </c>
      <c r="Q90" s="57">
        <f>(I89+J89)/(G89+H89+I89+J89+K89)</f>
        <v>0.12121212121212122</v>
      </c>
      <c r="R90" s="55">
        <f>61/127</f>
        <v>0.48031496062992124</v>
      </c>
      <c r="S90" s="55">
        <f>61/108</f>
        <v>0.5648148148148148</v>
      </c>
    </row>
    <row r="91" spans="1:19" ht="12.75">
      <c r="A91" s="14"/>
      <c r="B91" s="7"/>
      <c r="C91" s="7"/>
      <c r="D91" s="7"/>
      <c r="E91" s="82"/>
      <c r="F91" s="24"/>
      <c r="G91" s="25"/>
      <c r="H91" s="25"/>
      <c r="I91" s="25"/>
      <c r="J91" s="25"/>
      <c r="K91" s="25"/>
      <c r="L91" s="25"/>
      <c r="M91" s="25"/>
      <c r="N91" s="31"/>
      <c r="O91" s="68"/>
      <c r="P91" s="56"/>
      <c r="Q91" s="57"/>
      <c r="R91" s="55">
        <f>40/127</f>
        <v>0.31496062992125984</v>
      </c>
      <c r="S91" s="55">
        <f>50/108</f>
        <v>0.46296296296296297</v>
      </c>
    </row>
    <row r="92" spans="1:19" ht="13.5">
      <c r="A92" s="14" t="s">
        <v>76</v>
      </c>
      <c r="B92" s="7"/>
      <c r="C92" s="7"/>
      <c r="D92" s="7"/>
      <c r="E92" s="82" t="s">
        <v>2</v>
      </c>
      <c r="F92" s="10">
        <v>20</v>
      </c>
      <c r="G92" s="9">
        <v>38</v>
      </c>
      <c r="H92" s="9">
        <v>44</v>
      </c>
      <c r="I92" s="9">
        <v>16</v>
      </c>
      <c r="J92" s="9">
        <v>0</v>
      </c>
      <c r="K92" s="9">
        <v>7</v>
      </c>
      <c r="L92" s="9">
        <v>2</v>
      </c>
      <c r="M92" s="9">
        <f>SUM(F92:L92)</f>
        <v>127</v>
      </c>
      <c r="N92" s="32">
        <f>((F92*5)+(G92*4)+(H92*3)+(I92*2)+(J92*1))/(F92+G92+H92+I92+J92)</f>
        <v>3.5254237288135593</v>
      </c>
      <c r="O92" s="66"/>
      <c r="P92" s="56"/>
      <c r="Q92" s="57"/>
      <c r="R92" s="55">
        <f>12/127</f>
        <v>0.09448818897637795</v>
      </c>
      <c r="S92" s="55">
        <f>11/108</f>
        <v>0.10185185185185185</v>
      </c>
    </row>
    <row r="93" spans="1:19" ht="13.5">
      <c r="A93" s="13" t="s">
        <v>85</v>
      </c>
      <c r="B93" s="6"/>
      <c r="C93" s="6"/>
      <c r="D93" s="6"/>
      <c r="E93" s="83" t="s">
        <v>3</v>
      </c>
      <c r="F93" s="63">
        <f aca="true" t="shared" si="21" ref="F93:K93">F92/$M$92</f>
        <v>0.15748031496062992</v>
      </c>
      <c r="G93" s="60">
        <f t="shared" si="21"/>
        <v>0.2992125984251969</v>
      </c>
      <c r="H93" s="60">
        <f t="shared" si="21"/>
        <v>0.3464566929133858</v>
      </c>
      <c r="I93" s="60">
        <f t="shared" si="21"/>
        <v>0.12598425196850394</v>
      </c>
      <c r="J93" s="60">
        <f t="shared" si="21"/>
        <v>0</v>
      </c>
      <c r="K93" s="60">
        <f t="shared" si="21"/>
        <v>0.05511811023622047</v>
      </c>
      <c r="L93" s="60">
        <f>L92/$M$92</f>
        <v>0.015748031496062992</v>
      </c>
      <c r="M93" s="60">
        <f>SUM(F93:L93)</f>
        <v>1</v>
      </c>
      <c r="N93" s="30"/>
      <c r="O93" s="67"/>
      <c r="P93" s="56">
        <f>(F92+G92+H92)/(F92+G92+H92+I92+J92)</f>
        <v>0.864406779661017</v>
      </c>
      <c r="Q93" s="57">
        <f>(I92+J92)/(G92+H92+I92+J92+K92)</f>
        <v>0.1523809523809524</v>
      </c>
      <c r="S93" s="55">
        <f>40/108</f>
        <v>0.37037037037037035</v>
      </c>
    </row>
    <row r="94" spans="1:17" ht="12.75">
      <c r="A94" s="14"/>
      <c r="B94" s="7"/>
      <c r="C94" s="7"/>
      <c r="D94" s="7"/>
      <c r="E94" s="82"/>
      <c r="F94" s="24"/>
      <c r="G94" s="25"/>
      <c r="H94" s="25"/>
      <c r="I94" s="25"/>
      <c r="J94" s="25"/>
      <c r="K94" s="25"/>
      <c r="L94" s="25"/>
      <c r="M94" s="25"/>
      <c r="N94" s="31"/>
      <c r="O94" s="68"/>
      <c r="P94" s="56"/>
      <c r="Q94" s="57"/>
    </row>
    <row r="95" spans="1:17" ht="13.5">
      <c r="A95" s="14" t="s">
        <v>77</v>
      </c>
      <c r="B95" s="7"/>
      <c r="C95" s="7"/>
      <c r="D95" s="7"/>
      <c r="E95" s="82" t="s">
        <v>2</v>
      </c>
      <c r="F95" s="10">
        <v>38</v>
      </c>
      <c r="G95" s="9">
        <v>53</v>
      </c>
      <c r="H95" s="9">
        <v>19</v>
      </c>
      <c r="I95" s="9">
        <v>3</v>
      </c>
      <c r="J95" s="9">
        <v>0</v>
      </c>
      <c r="K95" s="9">
        <v>5</v>
      </c>
      <c r="L95" s="9">
        <v>9</v>
      </c>
      <c r="M95" s="9">
        <f>SUM(F95:L95)</f>
        <v>127</v>
      </c>
      <c r="N95" s="32">
        <f>((F95*5)+(G95*4)+(H95*3)+(I95*2)+(J95*1))/(F95+G95+H95+I95+J95)</f>
        <v>4.115044247787611</v>
      </c>
      <c r="O95" s="66"/>
      <c r="P95" s="56"/>
      <c r="Q95" s="57"/>
    </row>
    <row r="96" spans="1:17" ht="13.5">
      <c r="A96" s="13" t="s">
        <v>84</v>
      </c>
      <c r="B96" s="6"/>
      <c r="C96" s="6"/>
      <c r="D96" s="6"/>
      <c r="E96" s="83" t="s">
        <v>3</v>
      </c>
      <c r="F96" s="63">
        <f aca="true" t="shared" si="22" ref="F96:K96">F95/$M$95</f>
        <v>0.2992125984251969</v>
      </c>
      <c r="G96" s="60">
        <f t="shared" si="22"/>
        <v>0.41732283464566927</v>
      </c>
      <c r="H96" s="60">
        <f t="shared" si="22"/>
        <v>0.14960629921259844</v>
      </c>
      <c r="I96" s="60">
        <f t="shared" si="22"/>
        <v>0.023622047244094488</v>
      </c>
      <c r="J96" s="60">
        <f t="shared" si="22"/>
        <v>0</v>
      </c>
      <c r="K96" s="60">
        <f t="shared" si="22"/>
        <v>0.03937007874015748</v>
      </c>
      <c r="L96" s="60">
        <f>L95/$M$95</f>
        <v>0.07086614173228346</v>
      </c>
      <c r="M96" s="60">
        <f>SUM(F96:L96)</f>
        <v>1</v>
      </c>
      <c r="N96" s="30"/>
      <c r="O96" s="67"/>
      <c r="P96" s="56">
        <f>(F95+G95+H95)/(F95+G95+H95+I95+J95)</f>
        <v>0.9734513274336283</v>
      </c>
      <c r="Q96" s="148">
        <f>(I95+J95)/(G95+H95+I95+J95+K95)</f>
        <v>0.0375</v>
      </c>
    </row>
    <row r="97" spans="1:17" ht="13.5">
      <c r="A97" s="14"/>
      <c r="B97" s="7"/>
      <c r="C97" s="7"/>
      <c r="D97" s="7"/>
      <c r="E97" s="82"/>
      <c r="F97" s="24"/>
      <c r="G97" s="25"/>
      <c r="H97" s="25"/>
      <c r="I97" s="25"/>
      <c r="J97" s="25"/>
      <c r="K97" s="25"/>
      <c r="L97" s="25"/>
      <c r="M97" s="25"/>
      <c r="N97" s="31"/>
      <c r="O97" s="67"/>
      <c r="P97" s="56"/>
      <c r="Q97" s="57"/>
    </row>
    <row r="98" spans="1:17" ht="13.5">
      <c r="A98" s="14" t="s">
        <v>83</v>
      </c>
      <c r="B98" s="7"/>
      <c r="C98" s="7"/>
      <c r="D98" s="7"/>
      <c r="E98" s="82" t="s">
        <v>2</v>
      </c>
      <c r="F98" s="10">
        <v>37</v>
      </c>
      <c r="G98" s="9">
        <v>42</v>
      </c>
      <c r="H98" s="9">
        <v>29</v>
      </c>
      <c r="I98" s="9">
        <v>2</v>
      </c>
      <c r="J98" s="9">
        <v>1</v>
      </c>
      <c r="K98" s="9">
        <v>7</v>
      </c>
      <c r="L98" s="9">
        <v>9</v>
      </c>
      <c r="M98" s="9">
        <f>SUM(F98:L98)</f>
        <v>127</v>
      </c>
      <c r="N98" s="32">
        <f>((F98*5)+(G98*4)+(H98*3)+(I98*2)+(J98*1))/(F98+G98+H98+I98+J98)</f>
        <v>4.009009009009009</v>
      </c>
      <c r="O98" s="67"/>
      <c r="P98" s="56" t="s">
        <v>0</v>
      </c>
      <c r="Q98" s="57" t="s">
        <v>0</v>
      </c>
    </row>
    <row r="99" spans="1:17" ht="13.5">
      <c r="A99" s="13" t="s">
        <v>0</v>
      </c>
      <c r="B99" s="6"/>
      <c r="C99" s="6"/>
      <c r="D99" s="6"/>
      <c r="E99" s="83" t="s">
        <v>3</v>
      </c>
      <c r="F99" s="63">
        <f aca="true" t="shared" si="23" ref="F99:L99">F98/$M98</f>
        <v>0.29133858267716534</v>
      </c>
      <c r="G99" s="60">
        <f t="shared" si="23"/>
        <v>0.33070866141732286</v>
      </c>
      <c r="H99" s="60">
        <f t="shared" si="23"/>
        <v>0.2283464566929134</v>
      </c>
      <c r="I99" s="60">
        <f t="shared" si="23"/>
        <v>0.015748031496062992</v>
      </c>
      <c r="J99" s="60">
        <f t="shared" si="23"/>
        <v>0.007874015748031496</v>
      </c>
      <c r="K99" s="60">
        <f t="shared" si="23"/>
        <v>0.05511811023622047</v>
      </c>
      <c r="L99" s="60">
        <f t="shared" si="23"/>
        <v>0.07086614173228346</v>
      </c>
      <c r="M99" s="60">
        <f>SUM(F99:L99)</f>
        <v>1</v>
      </c>
      <c r="N99" s="30"/>
      <c r="O99" s="67"/>
      <c r="P99" s="56">
        <f>(F98+G98+H98)/(F98+G98+H98+I98+J98)</f>
        <v>0.972972972972973</v>
      </c>
      <c r="Q99" s="148">
        <f>(I98+J98)/(G98+H98+I98+J98+K98)</f>
        <v>0.037037037037037035</v>
      </c>
    </row>
    <row r="100" spans="1:17" ht="13.5">
      <c r="A100" s="14"/>
      <c r="B100" s="7"/>
      <c r="C100" s="7"/>
      <c r="D100" s="7"/>
      <c r="E100" s="82"/>
      <c r="F100" s="24"/>
      <c r="G100" s="25"/>
      <c r="H100" s="25"/>
      <c r="I100" s="25"/>
      <c r="J100" s="25"/>
      <c r="K100" s="25"/>
      <c r="L100" s="25"/>
      <c r="M100" s="25"/>
      <c r="N100" s="31"/>
      <c r="O100" s="67"/>
      <c r="P100" s="56"/>
      <c r="Q100" s="57"/>
    </row>
    <row r="101" spans="1:17" ht="13.5">
      <c r="A101" s="14" t="s">
        <v>78</v>
      </c>
      <c r="B101" s="7"/>
      <c r="C101" s="7"/>
      <c r="D101" s="7"/>
      <c r="E101" s="82" t="s">
        <v>2</v>
      </c>
      <c r="F101" s="10">
        <v>21</v>
      </c>
      <c r="G101" s="9">
        <v>40</v>
      </c>
      <c r="H101" s="9">
        <v>28</v>
      </c>
      <c r="I101" s="9">
        <v>6</v>
      </c>
      <c r="J101" s="9">
        <v>0</v>
      </c>
      <c r="K101" s="9">
        <v>22</v>
      </c>
      <c r="L101" s="9">
        <v>10</v>
      </c>
      <c r="M101" s="9">
        <f>SUM(F101:L101)</f>
        <v>127</v>
      </c>
      <c r="N101" s="32">
        <f>((F101*5)+(G101*4)+(H101*3)+(I101*2)+(J101*1))/(F101+G101+H101+I101+J101)</f>
        <v>3.8</v>
      </c>
      <c r="O101" s="67"/>
      <c r="P101" s="56"/>
      <c r="Q101" s="57"/>
    </row>
    <row r="102" spans="1:17" ht="13.5">
      <c r="A102" s="13" t="s">
        <v>82</v>
      </c>
      <c r="B102" s="6"/>
      <c r="C102" s="6"/>
      <c r="D102" s="6"/>
      <c r="E102" s="83" t="s">
        <v>3</v>
      </c>
      <c r="F102" s="63">
        <f aca="true" t="shared" si="24" ref="F102:L102">F101/$M101</f>
        <v>0.16535433070866143</v>
      </c>
      <c r="G102" s="60">
        <f t="shared" si="24"/>
        <v>0.31496062992125984</v>
      </c>
      <c r="H102" s="60">
        <f t="shared" si="24"/>
        <v>0.2204724409448819</v>
      </c>
      <c r="I102" s="60">
        <f t="shared" si="24"/>
        <v>0.047244094488188976</v>
      </c>
      <c r="J102" s="60">
        <f t="shared" si="24"/>
        <v>0</v>
      </c>
      <c r="K102" s="60">
        <f t="shared" si="24"/>
        <v>0.1732283464566929</v>
      </c>
      <c r="L102" s="60">
        <f t="shared" si="24"/>
        <v>0.07874015748031496</v>
      </c>
      <c r="M102" s="60">
        <f>SUM(F102:L102)</f>
        <v>1.0000000000000002</v>
      </c>
      <c r="N102" s="30"/>
      <c r="O102" s="67"/>
      <c r="P102" s="56">
        <f>(F101+G101+H101)/(F101+G101+H101+I101+J101)</f>
        <v>0.9368421052631579</v>
      </c>
      <c r="Q102" s="57">
        <f>(I101+J101)/(G101+H101+I101+J101+K101)</f>
        <v>0.0625</v>
      </c>
    </row>
    <row r="103" spans="1:17" ht="13.5">
      <c r="A103" s="14"/>
      <c r="B103" s="7"/>
      <c r="C103" s="7"/>
      <c r="D103" s="7"/>
      <c r="E103" s="82"/>
      <c r="F103" s="24"/>
      <c r="G103" s="25"/>
      <c r="H103" s="25"/>
      <c r="I103" s="25"/>
      <c r="J103" s="25"/>
      <c r="K103" s="25"/>
      <c r="L103" s="25"/>
      <c r="M103" s="25"/>
      <c r="N103" s="31"/>
      <c r="O103" s="67"/>
      <c r="P103" s="56"/>
      <c r="Q103" s="57"/>
    </row>
    <row r="104" spans="1:17" ht="13.5">
      <c r="A104" s="14" t="s">
        <v>79</v>
      </c>
      <c r="B104" s="7"/>
      <c r="C104" s="7"/>
      <c r="D104" s="7"/>
      <c r="E104" s="82" t="s">
        <v>2</v>
      </c>
      <c r="F104" s="10">
        <v>11</v>
      </c>
      <c r="G104" s="9">
        <v>8</v>
      </c>
      <c r="H104" s="9">
        <v>18</v>
      </c>
      <c r="I104" s="9">
        <v>0</v>
      </c>
      <c r="J104" s="9">
        <v>0</v>
      </c>
      <c r="K104" s="9">
        <v>80</v>
      </c>
      <c r="L104" s="9">
        <v>10</v>
      </c>
      <c r="M104" s="9">
        <f>SUM(F104:L104)</f>
        <v>127</v>
      </c>
      <c r="N104" s="32">
        <f>((F104*5)+(G104*4)+(H104*3)+(I104*2)+(J104*1))/(F104+G104+H104+I104+J104)</f>
        <v>3.810810810810811</v>
      </c>
      <c r="O104" s="67"/>
      <c r="P104" s="56" t="s">
        <v>0</v>
      </c>
      <c r="Q104" s="57" t="s">
        <v>0</v>
      </c>
    </row>
    <row r="105" spans="1:17" ht="13.5">
      <c r="A105" s="13" t="s">
        <v>80</v>
      </c>
      <c r="B105" s="6"/>
      <c r="C105" s="6"/>
      <c r="D105" s="6"/>
      <c r="E105" s="83" t="s">
        <v>3</v>
      </c>
      <c r="F105" s="63">
        <f aca="true" t="shared" si="25" ref="F105:L105">F104/$M104</f>
        <v>0.08661417322834646</v>
      </c>
      <c r="G105" s="60">
        <f t="shared" si="25"/>
        <v>0.06299212598425197</v>
      </c>
      <c r="H105" s="60">
        <f t="shared" si="25"/>
        <v>0.14173228346456693</v>
      </c>
      <c r="I105" s="60">
        <f t="shared" si="25"/>
        <v>0</v>
      </c>
      <c r="J105" s="60">
        <f t="shared" si="25"/>
        <v>0</v>
      </c>
      <c r="K105" s="60">
        <f t="shared" si="25"/>
        <v>0.6299212598425197</v>
      </c>
      <c r="L105" s="60">
        <f t="shared" si="25"/>
        <v>0.07874015748031496</v>
      </c>
      <c r="M105" s="60">
        <f>SUM(F105:L105)</f>
        <v>1</v>
      </c>
      <c r="N105" s="30"/>
      <c r="O105" s="67"/>
      <c r="P105" s="56">
        <f>(F104+G104+H104)/(F104+G104+H104+I104+J104)</f>
        <v>1</v>
      </c>
      <c r="Q105" s="57">
        <f>(I104+J104)/(G104+H104+I104+J104+K104)</f>
        <v>0</v>
      </c>
    </row>
    <row r="106" spans="1:17" ht="12.75">
      <c r="A106" s="14"/>
      <c r="B106" s="7"/>
      <c r="C106" s="7"/>
      <c r="D106" s="7"/>
      <c r="E106" s="91"/>
      <c r="F106" s="24"/>
      <c r="G106" s="25"/>
      <c r="H106" s="25"/>
      <c r="I106" s="25"/>
      <c r="J106" s="28"/>
      <c r="K106" s="28"/>
      <c r="L106" s="28"/>
      <c r="M106" s="28"/>
      <c r="N106" s="31"/>
      <c r="O106" s="68"/>
      <c r="P106" s="56"/>
      <c r="Q106" s="57"/>
    </row>
    <row r="107" spans="1:17" ht="13.5">
      <c r="A107" s="14" t="s">
        <v>81</v>
      </c>
      <c r="B107" s="7"/>
      <c r="C107" s="7"/>
      <c r="D107" s="7"/>
      <c r="E107" s="82" t="s">
        <v>2</v>
      </c>
      <c r="F107" s="10">
        <v>13</v>
      </c>
      <c r="G107" s="9">
        <v>21</v>
      </c>
      <c r="H107" s="9">
        <v>21</v>
      </c>
      <c r="I107" s="9">
        <v>0</v>
      </c>
      <c r="J107" s="9">
        <v>3</v>
      </c>
      <c r="K107" s="9">
        <v>59</v>
      </c>
      <c r="L107" s="9">
        <v>10</v>
      </c>
      <c r="M107" s="9">
        <f>SUM(F107:L107)</f>
        <v>127</v>
      </c>
      <c r="N107" s="32">
        <f>((F107*5)+(G107*4)+(H107*3)+(I107*2)+(J107*1))/(F107+G107+H107+I107+J107)</f>
        <v>3.706896551724138</v>
      </c>
      <c r="O107" s="66"/>
      <c r="P107" s="56" t="s">
        <v>0</v>
      </c>
      <c r="Q107" s="57" t="s">
        <v>0</v>
      </c>
    </row>
    <row r="108" spans="1:17" ht="13.5" thickBot="1">
      <c r="A108" s="34"/>
      <c r="B108" s="35"/>
      <c r="C108" s="35"/>
      <c r="D108" s="35"/>
      <c r="E108" s="84" t="s">
        <v>3</v>
      </c>
      <c r="F108" s="64">
        <f aca="true" t="shared" si="26" ref="F108:K108">F107/$M$107</f>
        <v>0.10236220472440945</v>
      </c>
      <c r="G108" s="62">
        <f t="shared" si="26"/>
        <v>0.16535433070866143</v>
      </c>
      <c r="H108" s="62">
        <f t="shared" si="26"/>
        <v>0.16535433070866143</v>
      </c>
      <c r="I108" s="62">
        <f t="shared" si="26"/>
        <v>0</v>
      </c>
      <c r="J108" s="62">
        <f t="shared" si="26"/>
        <v>0.023622047244094488</v>
      </c>
      <c r="K108" s="62">
        <f t="shared" si="26"/>
        <v>0.4645669291338583</v>
      </c>
      <c r="L108" s="62">
        <f>L107/$M$107</f>
        <v>0.07874015748031496</v>
      </c>
      <c r="M108" s="62">
        <f>SUM(F108:L108)</f>
        <v>1</v>
      </c>
      <c r="N108" s="19"/>
      <c r="O108" s="65"/>
      <c r="P108" s="56">
        <f>(F107+G107+H107)/(F107+G107+H107+I107+J107)</f>
        <v>0.9482758620689655</v>
      </c>
      <c r="Q108" s="57">
        <f>(I107+J107)/(G107+H107+I107+J107+K107)</f>
        <v>0.028846153846153848</v>
      </c>
    </row>
    <row r="109" spans="1:15" ht="13.5" thickBot="1">
      <c r="A109" s="3"/>
      <c r="B109" s="3"/>
      <c r="C109" s="3"/>
      <c r="D109" s="3"/>
      <c r="E109" s="3"/>
      <c r="F109" s="3"/>
      <c r="G109" s="3"/>
      <c r="H109" s="3"/>
      <c r="I109" s="3"/>
      <c r="J109" s="5"/>
      <c r="K109" s="5"/>
      <c r="L109" s="5"/>
      <c r="M109" s="5"/>
      <c r="N109" s="23"/>
      <c r="O109" s="23"/>
    </row>
    <row r="110" spans="1:15" ht="76.5">
      <c r="A110" s="132" t="s">
        <v>88</v>
      </c>
      <c r="B110" s="133"/>
      <c r="C110" s="134"/>
      <c r="D110" s="12"/>
      <c r="E110" s="87" t="s">
        <v>93</v>
      </c>
      <c r="F110" s="95" t="s">
        <v>89</v>
      </c>
      <c r="G110" s="95" t="s">
        <v>90</v>
      </c>
      <c r="H110" s="87" t="s">
        <v>25</v>
      </c>
      <c r="I110" s="86" t="s">
        <v>91</v>
      </c>
      <c r="J110" s="95" t="s">
        <v>92</v>
      </c>
      <c r="K110" s="87" t="s">
        <v>1</v>
      </c>
      <c r="L110" s="81" t="s">
        <v>5</v>
      </c>
      <c r="O110" s="69"/>
    </row>
    <row r="111" spans="1:20" ht="12.75">
      <c r="A111" s="135"/>
      <c r="B111" s="136"/>
      <c r="C111" s="137"/>
      <c r="D111" s="18"/>
      <c r="E111" s="92" t="s">
        <v>2</v>
      </c>
      <c r="F111" s="106">
        <v>70</v>
      </c>
      <c r="G111" s="8">
        <v>3</v>
      </c>
      <c r="H111" s="8">
        <v>33</v>
      </c>
      <c r="I111" s="8">
        <v>1</v>
      </c>
      <c r="J111" s="8">
        <v>9</v>
      </c>
      <c r="K111" s="8">
        <v>11</v>
      </c>
      <c r="L111" s="104">
        <f>SUM(F111:K111)</f>
        <v>127</v>
      </c>
      <c r="O111" s="69"/>
      <c r="P111" s="147">
        <f>F$111/($F111+$G111+$H111+$I111+$J111)</f>
        <v>0.603448275862069</v>
      </c>
      <c r="Q111" s="147">
        <f>G$111/($F111+$G111+$H111+$I111+$J111)</f>
        <v>0.02586206896551724</v>
      </c>
      <c r="R111" s="147">
        <f>H$111/($F111+$G111+$H111+$I111+$J111)</f>
        <v>0.28448275862068967</v>
      </c>
      <c r="S111" s="147">
        <f>I$111/($F111+$G111+$H111+$I111+$J111)</f>
        <v>0.008620689655172414</v>
      </c>
      <c r="T111" s="147">
        <f>J$111/($F111+$G111+$H111+$I111+$J111)</f>
        <v>0.07758620689655173</v>
      </c>
    </row>
    <row r="112" spans="1:15" ht="13.5" thickBot="1">
      <c r="A112" s="138"/>
      <c r="B112" s="139"/>
      <c r="C112" s="140"/>
      <c r="D112" s="15"/>
      <c r="E112" s="93" t="s">
        <v>3</v>
      </c>
      <c r="F112" s="61">
        <f aca="true" t="shared" si="27" ref="F112:K112">F111/$L111</f>
        <v>0.5511811023622047</v>
      </c>
      <c r="G112" s="62">
        <f t="shared" si="27"/>
        <v>0.023622047244094488</v>
      </c>
      <c r="H112" s="62">
        <f t="shared" si="27"/>
        <v>0.25984251968503935</v>
      </c>
      <c r="I112" s="62">
        <f t="shared" si="27"/>
        <v>0.007874015748031496</v>
      </c>
      <c r="J112" s="62">
        <f t="shared" si="27"/>
        <v>0.07086614173228346</v>
      </c>
      <c r="K112" s="62">
        <f t="shared" si="27"/>
        <v>0.08661417322834646</v>
      </c>
      <c r="L112" s="105">
        <f>L111/$L111</f>
        <v>1</v>
      </c>
      <c r="O112" s="70"/>
    </row>
    <row r="113" spans="1:15" ht="12.75">
      <c r="A113" s="4"/>
      <c r="B113" s="4"/>
      <c r="C113" s="4"/>
      <c r="D113" s="3"/>
      <c r="E113" s="3"/>
      <c r="F113" s="3"/>
      <c r="G113" s="3"/>
      <c r="H113" s="3"/>
      <c r="I113" s="3"/>
      <c r="J113" s="5"/>
      <c r="K113" s="5"/>
      <c r="L113" s="5"/>
      <c r="M113" s="5"/>
      <c r="N113" s="5"/>
      <c r="O113" s="5"/>
    </row>
  </sheetData>
  <mergeCells count="97">
    <mergeCell ref="A110:C112"/>
    <mergeCell ref="A4:O4"/>
    <mergeCell ref="A2:O2"/>
    <mergeCell ref="A1:O1"/>
    <mergeCell ref="A3:O3"/>
    <mergeCell ref="F45:G45"/>
    <mergeCell ref="H45:I45"/>
    <mergeCell ref="H54:I54"/>
    <mergeCell ref="F56:G56"/>
    <mergeCell ref="H56:I56"/>
    <mergeCell ref="F47:G47"/>
    <mergeCell ref="H47:I47"/>
    <mergeCell ref="F49:G49"/>
    <mergeCell ref="F50:G50"/>
    <mergeCell ref="H50:I50"/>
    <mergeCell ref="J45:K45"/>
    <mergeCell ref="J50:K50"/>
    <mergeCell ref="J52:K52"/>
    <mergeCell ref="J54:K54"/>
    <mergeCell ref="L43:M43"/>
    <mergeCell ref="F44:G44"/>
    <mergeCell ref="H44:I44"/>
    <mergeCell ref="J44:K44"/>
    <mergeCell ref="L44:M44"/>
    <mergeCell ref="F43:G43"/>
    <mergeCell ref="H43:I43"/>
    <mergeCell ref="J43:K43"/>
    <mergeCell ref="L45:M45"/>
    <mergeCell ref="F48:G48"/>
    <mergeCell ref="H48:I48"/>
    <mergeCell ref="J48:K48"/>
    <mergeCell ref="L48:M48"/>
    <mergeCell ref="J47:K47"/>
    <mergeCell ref="L47:M47"/>
    <mergeCell ref="F46:G46"/>
    <mergeCell ref="H46:I46"/>
    <mergeCell ref="J46:K46"/>
    <mergeCell ref="L46:M46"/>
    <mergeCell ref="H49:I49"/>
    <mergeCell ref="J49:K49"/>
    <mergeCell ref="L49:M49"/>
    <mergeCell ref="L50:M50"/>
    <mergeCell ref="F51:G51"/>
    <mergeCell ref="J51:K51"/>
    <mergeCell ref="L51:M51"/>
    <mergeCell ref="H51:I51"/>
    <mergeCell ref="L52:M52"/>
    <mergeCell ref="F53:G53"/>
    <mergeCell ref="H53:I53"/>
    <mergeCell ref="J53:K53"/>
    <mergeCell ref="L53:M53"/>
    <mergeCell ref="F52:G52"/>
    <mergeCell ref="H52:I52"/>
    <mergeCell ref="L54:M54"/>
    <mergeCell ref="F55:G55"/>
    <mergeCell ref="H55:I55"/>
    <mergeCell ref="J55:K55"/>
    <mergeCell ref="L55:M55"/>
    <mergeCell ref="F54:G54"/>
    <mergeCell ref="J56:K56"/>
    <mergeCell ref="L56:M56"/>
    <mergeCell ref="F57:G57"/>
    <mergeCell ref="H57:I57"/>
    <mergeCell ref="J57:K57"/>
    <mergeCell ref="L57:M57"/>
    <mergeCell ref="J58:K58"/>
    <mergeCell ref="L58:M58"/>
    <mergeCell ref="F59:G59"/>
    <mergeCell ref="H59:I59"/>
    <mergeCell ref="J59:K59"/>
    <mergeCell ref="L59:M59"/>
    <mergeCell ref="F58:G58"/>
    <mergeCell ref="H58:I58"/>
    <mergeCell ref="J60:K60"/>
    <mergeCell ref="L60:M60"/>
    <mergeCell ref="F61:G61"/>
    <mergeCell ref="H61:I61"/>
    <mergeCell ref="J61:K61"/>
    <mergeCell ref="L61:M61"/>
    <mergeCell ref="F60:G60"/>
    <mergeCell ref="H60:I60"/>
    <mergeCell ref="J62:K62"/>
    <mergeCell ref="L62:M62"/>
    <mergeCell ref="F63:G63"/>
    <mergeCell ref="H63:I63"/>
    <mergeCell ref="J63:K63"/>
    <mergeCell ref="L63:M63"/>
    <mergeCell ref="F62:G62"/>
    <mergeCell ref="H62:I62"/>
    <mergeCell ref="J64:K64"/>
    <mergeCell ref="L64:M64"/>
    <mergeCell ref="F65:G65"/>
    <mergeCell ref="H65:I65"/>
    <mergeCell ref="J65:K65"/>
    <mergeCell ref="L65:M65"/>
    <mergeCell ref="F64:G64"/>
    <mergeCell ref="H64:I64"/>
  </mergeCells>
  <printOptions/>
  <pageMargins left="0.56" right="0.5" top="0.7" bottom="0.44" header="0.27" footer="0.18"/>
  <pageSetup horizontalDpi="300" verticalDpi="300" orientation="landscape" scale="92" r:id="rId1"/>
  <headerFooter alignWithMargins="0">
    <oddHeader>&amp;L&amp;"Times New Roman,Bold Italic"&amp;8Spring 2003 College Outcomes Survey  Preliminary Results
(Exit Survey of  Graduating Students)&amp;R&amp;"Times New Roman,Bold Italic"&amp;8 Institutional Research Office/July  2003
 ADDITIONAL QUESTIONS
</oddHeader>
    <oddFooter>&amp;Caddexit2003results&amp;RPage &amp;P</oddFooter>
  </headerFooter>
  <rowBreaks count="2" manualBreakCount="2">
    <brk id="39" max="13" man="1"/>
    <brk id="7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Services</dc:creator>
  <cp:keywords/>
  <dc:description/>
  <cp:lastModifiedBy>achamber</cp:lastModifiedBy>
  <cp:lastPrinted>2003-07-16T18:12:04Z</cp:lastPrinted>
  <dcterms:created xsi:type="dcterms:W3CDTF">1999-12-28T18:59:20Z</dcterms:created>
  <dcterms:modified xsi:type="dcterms:W3CDTF">2003-07-16T18:34:59Z</dcterms:modified>
  <cp:category/>
  <cp:version/>
  <cp:contentType/>
  <cp:contentStatus/>
</cp:coreProperties>
</file>